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f637ea277b45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alance sheet" sheetId="1" r:id="R5e7fd708be83481d"/>
    <x:sheet xmlns:r="http://schemas.openxmlformats.org/officeDocument/2006/relationships" name="Assumptions" sheetId="2" r:id="Rbabf61f081744d81"/>
    <x:sheet xmlns:r="http://schemas.openxmlformats.org/officeDocument/2006/relationships" name="Schedules" sheetId="3" r:id="R71e08a09f2a442c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#,##0.00;(#,##0.00);&quot;–&quot;"/>
    <x:numFmt numFmtId="201" formatCode="dd-mmm-yy"/>
    <x:numFmt numFmtId="202" formatCode="0"/>
    <x:numFmt numFmtId="203" formatCode="0.0%;(0.0%);&quot;–&quot;"/>
    <x:numFmt numFmtId="204" formatCode="0.00"/>
    <x:numFmt numFmtId="205" formatCode="&quot;₹ &quot;#,##0.00;(&quot;₹ &quot;#,##0.00);&quot;–&quot;"/>
  </x:numFmts>
  <x:fonts count="16">
    <x:font>
      <x:sz val="11"/>
      <x:name val="Carlito"/>
    </x:font>
    <x:font>
      <x:sz val="11"/>
      <x:color rgb="FF182B3A"/>
      <x:name val="Arial"/>
    </x:font>
    <x:font>
      <x:b/>
      <x:sz val="16"/>
      <x:color rgb="FF18324B"/>
      <x:name val="Arial"/>
    </x:font>
    <x:font>
      <x:i/>
      <x:sz val="11"/>
      <x:color rgb="FF586B7A"/>
      <x:name val="Arial"/>
    </x:font>
    <x:font>
      <x:b/>
      <x:sz val="11"/>
      <x:color rgb="FFFFFFFF"/>
      <x:name val="Arial"/>
    </x:font>
    <x:font>
      <x:sz val="11"/>
      <x:color rgb="FF175CD3"/>
      <x:name val="Arial"/>
    </x:font>
    <x:font>
      <x:b/>
      <x:sz val="11"/>
      <x:color rgb="FF18324B"/>
      <x:name val="Arial"/>
    </x:font>
    <x:font>
      <x:i/>
      <x:sz val="11"/>
      <x:color rgb="FF182B3A"/>
      <x:name val="Arial"/>
    </x:font>
    <x:font>
      <x:i/>
      <x:sz val="11"/>
      <x:color rgb="FF175CD3"/>
      <x:name val="Arial"/>
    </x:font>
    <x:font>
      <x:sz val="11"/>
      <x:color rgb="FF536675"/>
      <x:name val="Arial"/>
    </x:font>
    <x:font>
      <x:b/>
      <x:sz val="11"/>
      <x:color rgb="FF182B3A"/>
      <x:name val="Arial"/>
    </x:font>
    <x:font>
      <x:sz val="11"/>
      <x:color rgb="FF187445"/>
      <x:name val="Arial"/>
    </x:font>
    <x:font>
      <x:b/>
      <x:sz val="11"/>
      <x:color rgb="FF111111"/>
      <x:name val="Arial"/>
    </x:font>
    <x:font>
      <x:sz val="11"/>
      <x:color rgb="FF111111"/>
      <x:name val="Arial"/>
    </x:font>
    <x:font>
      <x:i/>
      <x:sz val="11"/>
      <x:color rgb="FF187445"/>
      <x:name val="Arial"/>
    </x:font>
    <x:font>
      <x:b/>
      <x:sz val="11"/>
      <x:color rgb="FF536675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8324B"/>
      </x:patternFill>
    </x:fill>
    <x:fill>
      <x:patternFill patternType="solid">
        <x:fgColor rgb="FFFFF4CF"/>
      </x:patternFill>
    </x:fill>
    <x:fill>
      <x:patternFill patternType="solid">
        <x:fgColor rgb="FFE9EFF5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8296A8"/>
      </x:bottom>
      <x:diagonal/>
    </x:border>
    <x:border>
      <x:left/>
      <x:right/>
      <x:top style="thin">
        <x:color rgb="FFA8BAC9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/>
    <x:xf numFmtId="200" fontId="1" fillId="0" borderId="0" xfId="0" applyNumberFormat="1" applyFont="1" applyFill="1" applyBorder="1" applyAlignment="1">
      <x:alignment horizontal="right" vertical="center"/>
    </x:xf>
    <x:xf numFmtId="200" fontId="0" fillId="0" borderId="0" xfId="0" applyNumberFormat="1" applyFont="1" applyFill="1" applyBorder="1" applyAlignment="1">
      <x:alignment horizontal="right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1" fontId="4" fillId="2" borderId="0" xfId="0" applyNumberFormat="1" applyFont="1" applyFill="1" applyBorder="1" applyAlignment="1">
      <x:alignment horizontal="center" vertical="center"/>
    </x:xf>
    <x:xf numFmtId="200" fontId="1" fillId="3" borderId="0" xfId="0" applyNumberFormat="1" applyFont="1" applyFill="1" applyBorder="1" applyAlignment="1">
      <x:alignment horizontal="right" vertical="center"/>
    </x:xf>
    <x:xf numFmtId="200" fontId="5" fillId="3" borderId="0" xfId="0" applyNumberFormat="1" applyFont="1" applyFill="1" applyBorder="1" applyAlignment="1">
      <x:alignment horizontal="right" vertical="center"/>
    </x:xf>
    <x:xf numFmtId="202" fontId="5" fillId="3" borderId="0" xfId="0" applyNumberFormat="1" applyFont="1" applyFill="1" applyBorder="1" applyAlignment="1">
      <x:alignment horizontal="right"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horizontal="right" vertical="center"/>
    </x:xf>
    <x:xf numFmtId="0" fontId="6" fillId="4" borderId="0" xfId="0" applyNumberFormat="1" applyFont="1" applyFill="1" applyBorder="1" applyAlignment="1">
      <x:alignment vertical="center"/>
    </x:xf>
    <x:xf numFmtId="200" fontId="6" fillId="4" borderId="0" xfId="0" applyNumberFormat="1" applyFont="1" applyFill="1" applyBorder="1" applyAlignment="1">
      <x:alignment horizontal="right" vertical="center"/>
    </x:xf>
    <x:xf numFmtId="203" fontId="5" fillId="3" borderId="0" xfId="0" applyNumberFormat="1" applyFont="1" applyFill="1" applyBorder="1" applyAlignment="1">
      <x:alignment horizontal="right" vertical="center"/>
    </x:xf>
    <x:xf numFmtId="0" fontId="7" fillId="0" borderId="0" xfId="0" applyNumberFormat="1" applyFont="1" applyFill="1" applyBorder="1" applyAlignment="1">
      <x:alignment vertical="center"/>
    </x:xf>
    <x:xf numFmtId="200" fontId="7" fillId="0" borderId="0" xfId="0" applyNumberFormat="1" applyFont="1" applyFill="1" applyBorder="1" applyAlignment="1">
      <x:alignment horizontal="right" vertical="center"/>
    </x:xf>
    <x:xf numFmtId="203" fontId="8" fillId="3" borderId="0" xfId="0" applyNumberFormat="1" applyFont="1" applyFill="1" applyBorder="1" applyAlignment="1">
      <x:alignment horizontal="right" vertical="center"/>
    </x:xf>
    <x:xf numFmtId="0" fontId="9" fillId="0" borderId="0" xfId="0" applyNumberFormat="1" applyFont="1" applyFill="1" applyBorder="1" applyAlignment="1">
      <x:alignment vertical="center"/>
    </x:xf>
    <x:xf numFmtId="200" fontId="9" fillId="0" borderId="0" xfId="0" applyNumberFormat="1" applyFont="1" applyFill="1" applyBorder="1" applyAlignment="1">
      <x:alignment horizontal="right" vertical="center"/>
    </x:xf>
    <x:xf numFmtId="0" fontId="10" fillId="0" borderId="0" xfId="0" applyNumberFormat="1" applyFont="1" applyFill="1" applyBorder="1" applyAlignment="1">
      <x:alignment vertical="center"/>
    </x:xf>
    <x:xf numFmtId="200" fontId="10" fillId="0" borderId="0" xfId="0" applyNumberFormat="1" applyFont="1" applyFill="1" applyBorder="1" applyAlignment="1">
      <x:alignment horizontal="right" vertical="center"/>
    </x:xf>
    <x:xf numFmtId="0" fontId="10" fillId="0" borderId="2" xfId="0" applyNumberFormat="1" applyFont="1" applyFill="1" applyBorder="1" applyAlignment="1">
      <x:alignment vertical="center"/>
    </x:xf>
    <x:xf numFmtId="200" fontId="10" fillId="0" borderId="2" xfId="0" applyNumberFormat="1" applyFont="1" applyFill="1" applyBorder="1" applyAlignment="1">
      <x:alignment horizontal="right" vertical="center"/>
    </x:xf>
    <x:xf numFmtId="200" fontId="11" fillId="0" borderId="0" xfId="0" applyNumberFormat="1" applyFont="1" applyFill="1" applyBorder="1" applyAlignment="1">
      <x:alignment horizontal="right" vertical="center"/>
    </x:xf>
    <x:xf numFmtId="200" fontId="12" fillId="0" borderId="2" xfId="0" applyNumberFormat="1" applyFont="1" applyFill="1" applyBorder="1" applyAlignment="1">
      <x:alignment horizontal="right" vertical="center"/>
    </x:xf>
    <x:xf numFmtId="200" fontId="13" fillId="0" borderId="0" xfId="0" applyNumberFormat="1" applyFont="1" applyFill="1" applyBorder="1" applyAlignment="1">
      <x:alignment horizontal="right" vertical="center"/>
    </x:xf>
    <x:xf numFmtId="202" fontId="11" fillId="0" borderId="0" xfId="0" applyNumberFormat="1" applyFont="1" applyFill="1" applyBorder="1" applyAlignment="1">
      <x:alignment horizontal="right" vertical="center"/>
    </x:xf>
    <x:xf numFmtId="203" fontId="11" fillId="0" borderId="0" xfId="0" applyNumberFormat="1" applyFont="1" applyFill="1" applyBorder="1" applyAlignment="1">
      <x:alignment horizontal="right" vertical="center"/>
    </x:xf>
    <x:xf numFmtId="203" fontId="14" fillId="0" borderId="0" xfId="0" applyNumberFormat="1" applyFont="1" applyFill="1" applyBorder="1" applyAlignment="1">
      <x:alignment horizontal="right" vertical="center"/>
    </x:xf>
    <x:xf numFmtId="204" fontId="13" fillId="0" borderId="0" xfId="0" applyNumberFormat="1" applyFont="1" applyFill="1" applyBorder="1" applyAlignment="1">
      <x:alignment horizontal="right" vertical="center"/>
    </x:xf>
    <x:xf numFmtId="204" fontId="11" fillId="0" borderId="0" xfId="0" applyNumberFormat="1" applyFont="1" applyFill="1" applyBorder="1" applyAlignment="1">
      <x:alignment horizontal="right" vertical="center"/>
    </x:xf>
    <x:xf numFmtId="204" fontId="1" fillId="0" borderId="0" xfId="0" applyNumberFormat="1" applyFont="1" applyFill="1" applyBorder="1" applyAlignment="1">
      <x:alignment horizontal="right" vertical="center"/>
    </x:xf>
    <x:xf numFmtId="205" fontId="10" fillId="0" borderId="2" xfId="0" applyNumberFormat="1" applyFont="1" applyFill="1" applyBorder="1" applyAlignment="1">
      <x:alignment horizontal="right" vertical="center"/>
    </x:xf>
    <x:xf numFmtId="0" fontId="15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9">
    <x:dxf>
      <x:font>
        <x:b/>
        <x:color rgb="FFB42318"/>
      </x:font>
      <x:fill>
        <x:patternFill patternType="solid">
          <x:bgColor rgb="FFFDE9E7"/>
        </x:patternFill>
      </x:fill>
    </x:dxf>
    <x:dxf>
      <x:font>
        <x:b/>
        <x:color rgb="FFB42318"/>
      </x:font>
      <x:fill>
        <x:patternFill patternType="solid">
          <x:bgColor rgb="FFFDE9E7"/>
        </x:patternFill>
      </x:fill>
    </x:dxf>
    <x:dxf>
      <x:font>
        <x:b/>
        <x:color rgb="FFB42318"/>
      </x:font>
      <x:fill>
        <x:patternFill patternType="solid">
          <x:bgColor rgb="FFFDE9E7"/>
        </x:patternFill>
      </x:fill>
    </x:dxf>
    <x:dxf>
      <x:font>
        <x:b/>
        <x:color rgb="FFB42318"/>
      </x:font>
      <x:fill>
        <x:patternFill patternType="solid">
          <x:bgColor rgb="FFFDE9E7"/>
        </x:patternFill>
      </x:fill>
    </x:dxf>
    <x:dxf>
      <x:font>
        <x:b/>
        <x:color rgb="FFB42318"/>
      </x:font>
      <x:fill>
        <x:patternFill patternType="solid">
          <x:bgColor rgb="FFFDE9E7"/>
        </x:patternFill>
      </x:fill>
    </x:dxf>
    <x:dxf>
      <x:font>
        <x:b/>
        <x:color rgb="FFB42318"/>
      </x:font>
      <x:fill>
        <x:patternFill patternType="solid">
          <x:bgColor rgb="FFFDE9E7"/>
        </x:patternFill>
      </x:fill>
    </x:dxf>
    <x:dxf>
      <x:font>
        <x:b/>
        <x:color rgb="FFB42318"/>
      </x:font>
      <x:fill>
        <x:patternFill patternType="solid">
          <x:bgColor rgb="FFFDE9E7"/>
        </x:patternFill>
      </x:fill>
    </x:dxf>
    <x:dxf>
      <x:font>
        <x:b/>
        <x:color rgb="FFB42318"/>
      </x:font>
      <x:fill>
        <x:patternFill patternType="solid">
          <x:bgColor rgb="FFFDE9E7"/>
        </x:patternFill>
      </x:fill>
    </x:dxf>
    <x:dxf>
      <x:font>
        <x:b/>
        <x:color rgb="FFB42318"/>
      </x:font>
      <x:fill>
        <x:patternFill patternType="solid">
          <x:bgColor rgb="FFFDE9E7"/>
        </x:patternFill>
      </x:fill>
    </x:dxf>
    <x:dxf>
      <x:font>
        <x:b/>
        <x:color rgb="FFB42318"/>
      </x:font>
      <x:fill>
        <x:patternFill patternType="solid">
          <x:bgColor rgb="FFFDE9E7"/>
        </x:patternFill>
      </x:fill>
    </x:dxf>
    <x:dxf>
      <x:font>
        <x:b/>
        <x:color rgb="FFB42318"/>
      </x:font>
      <x:fill>
        <x:patternFill patternType="solid">
          <x:bgColor rgb="FFFDE9E7"/>
        </x:patternFill>
      </x:fill>
    </x:dxf>
    <x:dxf>
      <x:font>
        <x:b/>
        <x:color rgb="FFB42318"/>
      </x:font>
      <x:fill>
        <x:patternFill patternType="solid">
          <x:bgColor rgb="FFFDE9E7"/>
        </x:patternFill>
      </x:fill>
    </x:dxf>
    <x:dxf>
      <x:font>
        <x:b/>
        <x:color rgb="FFB42318"/>
      </x:font>
      <x:fill>
        <x:patternFill patternType="solid">
          <x:bgColor rgb="FFFDE9E7"/>
        </x:patternFill>
      </x:fill>
    </x:dxf>
    <x:dxf>
      <x:font>
        <x:b/>
        <x:color rgb="FFB42318"/>
      </x:font>
      <x:fill>
        <x:patternFill patternType="solid">
          <x:bgColor rgb="FFFDE9E7"/>
        </x:patternFill>
      </x:fill>
    </x:dxf>
    <x:dxf>
      <x:font>
        <x:b/>
        <x:color rgb="FFB42318"/>
      </x:font>
      <x:fill>
        <x:patternFill patternType="solid">
          <x:bgColor rgb="FFFDE9E7"/>
        </x:patternFill>
      </x:fill>
    </x:dxf>
    <x:dxf>
      <x:font>
        <x:b/>
        <x:color rgb="FFB42318"/>
      </x:font>
      <x:fill>
        <x:patternFill patternType="solid">
          <x:bgColor rgb="FFFDE9E7"/>
        </x:patternFill>
      </x:fill>
    </x:dxf>
    <x:dxf>
      <x:font>
        <x:b/>
        <x:color rgb="FFB42318"/>
      </x:font>
      <x:fill>
        <x:patternFill patternType="solid">
          <x:bgColor rgb="FFFDE9E7"/>
        </x:patternFill>
      </x:fill>
    </x:dxf>
    <x:dxf>
      <x:font>
        <x:b/>
        <x:color rgb="FFB42318"/>
      </x:font>
      <x:fill>
        <x:patternFill patternType="solid">
          <x:bgColor rgb="FFFDE9E7"/>
        </x:patternFill>
      </x:fill>
    </x:dxf>
    <x:dxf>
      <x:font>
        <x:b/>
        <x:color rgb="FFB42318"/>
      </x:font>
      <x:fill>
        <x:patternFill patternType="solid">
          <x:bgColor rgb="FFFDE9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33c63a035042b9" /><Relationship Type="http://schemas.openxmlformats.org/officeDocument/2006/relationships/theme" Target="/xl/theme/theme1.xml" Id="Rccf70dff90854def" /><Relationship Type="http://schemas.openxmlformats.org/officeDocument/2006/relationships/sharedStrings" Target="/xl/sharedStrings.xml" Id="R8d245a1ae9624d2f" /><Relationship Type="http://schemas.openxmlformats.org/officeDocument/2006/relationships/worksheet" Target="/xl/worksheets/sheet1.xml" Id="R5e7fd708be83481d" /><Relationship Type="http://schemas.openxmlformats.org/officeDocument/2006/relationships/worksheet" Target="/xl/worksheets/sheet2.xml" Id="Rbabf61f081744d81" /><Relationship Type="http://schemas.openxmlformats.org/officeDocument/2006/relationships/worksheet" Target="/xl/worksheets/sheet3.xml" Id="R71e08a09f2a442c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8324B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" hidden="0" customWidth="1"/>
    <x:col min="2" max="2" width="2" hidden="0" customWidth="1"/>
    <x:col min="3" max="3" width="43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2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</x:row>
    <x:row r="2" ht="30" customHeight="1">
      <x:c r="A2" s="2"/>
      <x:c r="B2" s="2"/>
      <x:c r="C2" s="7" t="str">
        <x:v>Bitcon projected balance sheet</x:v>
      </x:c>
      <x:c r="D2" s="7"/>
      <x:c r="E2" s="7"/>
      <x:c r="F2" s="7"/>
      <x:c r="G2" s="7"/>
      <x:c r="H2" s="2"/>
    </x:row>
    <x:row r="3" ht="23" customHeight="1">
      <x:c r="A3" s="2"/>
      <x:c r="B3" s="2"/>
      <x:c r="C3" s="8" t="str">
        <x:v>Fictional SME manufacturer. Annual example, INR lakh. Prepared 13 October 2026.</x:v>
      </x:c>
      <x:c r="D3" s="8"/>
      <x:c r="E3" s="8"/>
      <x:c r="F3" s="8"/>
      <x:c r="G3" s="8"/>
      <x:c r="H3" s="2"/>
    </x:row>
    <x:row r="4" ht="23" customHeight="1">
      <x:c r="A4" s="2"/>
      <x:c r="B4" s="2"/>
      <x:c r="C4" s="9"/>
      <x:c r="D4" s="9"/>
      <x:c r="E4" s="9"/>
      <x:c r="F4" s="9"/>
      <x:c r="G4" s="9"/>
      <x:c r="H4" s="2"/>
    </x:row>
    <x:row r="5" ht="24" customHeight="1">
      <x:c r="A5" s="2"/>
      <x:c r="B5" s="2"/>
      <x:c r="C5" s="12" t="str">
        <x:v>INR lakh</x:v>
      </x:c>
      <x:c r="D5" s="12" t="str">
        <x:v>Opening</x:v>
      </x:c>
      <x:c r="E5" s="12" t="str">
        <x:v>Forecast</x:v>
      </x:c>
      <x:c r="F5" s="12" t="str">
        <x:v>Forecast</x:v>
      </x:c>
      <x:c r="G5" s="12" t="str">
        <x:v>Forecast</x:v>
      </x:c>
      <x:c r="H5" s="2"/>
    </x:row>
    <x:row r="6" ht="24" customHeight="1">
      <x:c r="A6" s="2"/>
      <x:c r="B6" s="2"/>
      <x:c r="C6" s="12"/>
      <x:c r="D6" s="13" t="d">
        <x:v>2026-03-31T00:00:00.000Z</x:v>
      </x:c>
      <x:c r="E6" s="13" t="d">
        <x:v>2027-03-31T00:00:00.000Z</x:v>
      </x:c>
      <x:c r="F6" s="13" t="d">
        <x:v>2028-03-31T00:00:00.000Z</x:v>
      </x:c>
      <x:c r="G6" s="13" t="d">
        <x:v>2029-03-31T00:00:00.000Z</x:v>
      </x:c>
      <x:c r="H6" s="2"/>
    </x:row>
    <x:row r="7" ht="23" customHeight="1">
      <x:c r="A7" s="2"/>
      <x:c r="B7" s="2"/>
      <x:c r="C7" s="2"/>
      <x:c r="D7" s="5"/>
      <x:c r="E7" s="5"/>
      <x:c r="F7" s="5"/>
      <x:c r="G7" s="5"/>
      <x:c r="H7" s="2"/>
    </x:row>
    <x:row r="8" ht="26" customHeight="1">
      <x:c r="A8" s="2"/>
      <x:c r="B8" s="2"/>
      <x:c r="C8" s="19" t="str">
        <x:v>ASSETS</x:v>
      </x:c>
      <x:c r="D8" s="20"/>
      <x:c r="E8" s="20"/>
      <x:c r="F8" s="20"/>
      <x:c r="G8" s="20"/>
      <x:c r="H8" s="2"/>
    </x:row>
    <x:row r="9" ht="23" customHeight="1">
      <x:c r="A9" s="2"/>
      <x:c r="B9" s="2"/>
      <x:c r="C9" s="2" t="str">
        <x:v>Cash and bank</x:v>
      </x:c>
      <x:c r="D9" s="5" t="n">
        <x:f>IF(AND(ISNUMBER('Assumptions'!D8),'Assumptions'!D8&gt;=0),'Assumptions'!D8,NA())</x:f>
        <x:v>10</x:v>
      </x:c>
      <x:c r="E9" s="5" t="n">
        <x:f>'Schedules'!E74</x:f>
        <x:v>4.827617751923441</x:v>
      </x:c>
      <x:c r="F9" s="5" t="n">
        <x:f>'Schedules'!F74</x:f>
        <x:v>13.025455057234012</x:v>
      </x:c>
      <x:c r="G9" s="5" t="n">
        <x:f>'Schedules'!G74</x:f>
        <x:v>29.750854756990073</x:v>
      </x:c>
      <x:c r="H9" s="2"/>
    </x:row>
    <x:row r="10" ht="23" customHeight="1">
      <x:c r="A10" s="2"/>
      <x:c r="B10" s="2"/>
      <x:c r="C10" s="2" t="str">
        <x:v>Trade receivables</x:v>
      </x:c>
      <x:c r="D10" s="5" t="n">
        <x:f>IF(AND(ISNUMBER('Assumptions'!D9),'Assumptions'!D9&gt;=0),'Assumptions'!D9,NA())</x:f>
        <x:v>30</x:v>
      </x:c>
      <x:c r="E10" s="5" t="n">
        <x:f>'Schedules'!E26</x:f>
        <x:v>29.589041095890412</x:v>
      </x:c>
      <x:c r="F10" s="5" t="n">
        <x:f>'Schedules'!F26</x:f>
        <x:v>35.50684931506849</x:v>
      </x:c>
      <x:c r="G10" s="5" t="n">
        <x:f>'Schedules'!G26</x:f>
        <x:v>40.83287671232877</x:v>
      </x:c>
      <x:c r="H10" s="2"/>
    </x:row>
    <x:row r="11" ht="23" customHeight="1">
      <x:c r="A11" s="2"/>
      <x:c r="B11" s="2"/>
      <x:c r="C11" s="2" t="str">
        <x:v>Inventory</x:v>
      </x:c>
      <x:c r="D11" s="5" t="n">
        <x:f>IF(AND(ISNUMBER('Assumptions'!D10),'Assumptions'!D10&gt;=0),'Assumptions'!D10,NA())</x:f>
        <x:v>24</x:v>
      </x:c>
      <x:c r="E11" s="5" t="n">
        <x:f>'Schedules'!E28</x:f>
        <x:v>23.671232876712327</x:v>
      </x:c>
      <x:c r="F11" s="5" t="n">
        <x:f>'Schedules'!F28</x:f>
        <x:v>28.405479452054788</x:v>
      </x:c>
      <x:c r="G11" s="5" t="n">
        <x:f>'Schedules'!G28</x:f>
        <x:v>32.666301369863014</x:v>
      </x:c>
      <x:c r="H11" s="2"/>
    </x:row>
    <x:row r="12" ht="23" customHeight="1">
      <x:c r="A12" s="2"/>
      <x:c r="B12" s="2"/>
      <x:c r="C12" s="29" t="str">
        <x:v>Total current assets</x:v>
      </x:c>
      <x:c r="D12" s="30" t="n">
        <x:f>SUM(D9:D11)</x:f>
        <x:v>64</x:v>
      </x:c>
      <x:c r="E12" s="30" t="n">
        <x:f>SUM(E9:E11)</x:f>
        <x:v>58.08789172452617</x:v>
      </x:c>
      <x:c r="F12" s="30" t="n">
        <x:f>SUM(F9:F11)</x:f>
        <x:v>76.9377838243573</x:v>
      </x:c>
      <x:c r="G12" s="30" t="n">
        <x:f>SUM(G9:G11)</x:f>
        <x:v>103.25003283918187</x:v>
      </x:c>
      <x:c r="H12" s="2"/>
    </x:row>
    <x:row r="13" ht="23" customHeight="1">
      <x:c r="A13" s="2"/>
      <x:c r="B13" s="2"/>
      <x:c r="C13" s="2"/>
      <x:c r="D13" s="5"/>
      <x:c r="E13" s="5"/>
      <x:c r="F13" s="5"/>
      <x:c r="G13" s="5"/>
      <x:c r="H13" s="2"/>
    </x:row>
    <x:row r="14" ht="23" customHeight="1">
      <x:c r="A14" s="2"/>
      <x:c r="B14" s="2"/>
      <x:c r="C14" s="2" t="str">
        <x:v>Gross property, plant and equipment</x:v>
      </x:c>
      <x:c r="D14" s="5" t="n">
        <x:f>IF(AND(ISNUMBER('Assumptions'!D11),'Assumptions'!D11&gt;=0),'Assumptions'!D11,NA())</x:f>
        <x:v>100</x:v>
      </x:c>
      <x:c r="E14" s="5" t="n">
        <x:f>'Schedules'!E37</x:f>
        <x:v>120</x:v>
      </x:c>
      <x:c r="F14" s="5" t="n">
        <x:f>'Schedules'!F37</x:f>
        <x:v>135</x:v>
      </x:c>
      <x:c r="G14" s="5" t="n">
        <x:f>'Schedules'!G37</x:f>
        <x:v>150</x:v>
      </x:c>
      <x:c r="H14" s="2"/>
    </x:row>
    <x:row r="15" ht="23" customHeight="1">
      <x:c r="A15" s="2"/>
      <x:c r="B15" s="2"/>
      <x:c r="C15" s="2" t="str">
        <x:v>Less accumulated depreciation</x:v>
      </x:c>
      <x:c r="D15" s="5" t="n">
        <x:f>-IF(AND(ISNUMBER('Assumptions'!D12),'Assumptions'!D12&gt;=0),'Assumptions'!D12,NA())</x:f>
        <x:v>-20</x:v>
      </x:c>
      <x:c r="E15" s="5" t="n">
        <x:f>-'Schedules'!E44</x:f>
        <x:v>-34</x:v>
      </x:c>
      <x:c r="F15" s="5" t="n">
        <x:f>-'Schedules'!F44</x:f>
        <x:v>-51</x:v>
      </x:c>
      <x:c r="G15" s="5" t="n">
        <x:f>-'Schedules'!G44</x:f>
        <x:v>-71</x:v>
      </x:c>
      <x:c r="H15" s="2"/>
    </x:row>
    <x:row r="16" ht="23" customHeight="1">
      <x:c r="A16" s="2"/>
      <x:c r="B16" s="2"/>
      <x:c r="C16" s="29" t="str">
        <x:v>Net property, plant and equipment</x:v>
      </x:c>
      <x:c r="D16" s="30" t="n">
        <x:f>SUM(D14:D15)</x:f>
        <x:v>80</x:v>
      </x:c>
      <x:c r="E16" s="30" t="n">
        <x:f>SUM(E14:E15)</x:f>
        <x:v>86</x:v>
      </x:c>
      <x:c r="F16" s="30" t="n">
        <x:f>SUM(F14:F15)</x:f>
        <x:v>84</x:v>
      </x:c>
      <x:c r="G16" s="30" t="n">
        <x:f>SUM(G14:G15)</x:f>
        <x:v>79</x:v>
      </x:c>
      <x:c r="H16" s="2"/>
    </x:row>
    <x:row r="17" ht="23" customHeight="1">
      <x:c r="A17" s="2"/>
      <x:c r="B17" s="2"/>
      <x:c r="C17" s="2"/>
      <x:c r="D17" s="5"/>
      <x:c r="E17" s="5"/>
      <x:c r="F17" s="5"/>
      <x:c r="G17" s="5"/>
      <x:c r="H17" s="2"/>
    </x:row>
    <x:row r="18" ht="23" customHeight="1">
      <x:c r="A18" s="2"/>
      <x:c r="B18" s="2"/>
      <x:c r="C18" s="29" t="str">
        <x:v>Total assets</x:v>
      </x:c>
      <x:c r="D18" s="40" t="n">
        <x:f>SUM(D12,D16)</x:f>
        <x:v>144</x:v>
      </x:c>
      <x:c r="E18" s="40" t="n">
        <x:f>SUM(E12,E16)</x:f>
        <x:v>144.08789172452617</x:v>
      </x:c>
      <x:c r="F18" s="40" t="n">
        <x:f>SUM(F12,F16)</x:f>
        <x:v>160.9377838243573</x:v>
      </x:c>
      <x:c r="G18" s="40" t="n">
        <x:f>SUM(G12,G16)</x:f>
        <x:v>182.25003283918187</x:v>
      </x:c>
      <x:c r="H18" s="2"/>
    </x:row>
    <x:row r="19" ht="23" customHeight="1">
      <x:c r="A19" s="2"/>
      <x:c r="B19" s="2"/>
      <x:c r="C19" s="2"/>
      <x:c r="D19" s="5"/>
      <x:c r="E19" s="5"/>
      <x:c r="F19" s="5"/>
      <x:c r="G19" s="5"/>
      <x:c r="H19" s="2"/>
    </x:row>
    <x:row r="20" ht="26" customHeight="1">
      <x:c r="A20" s="2"/>
      <x:c r="B20" s="2"/>
      <x:c r="C20" s="19" t="str">
        <x:v>LIABILITIES AND EQUITY</x:v>
      </x:c>
      <x:c r="D20" s="20"/>
      <x:c r="E20" s="20"/>
      <x:c r="F20" s="20"/>
      <x:c r="G20" s="20"/>
      <x:c r="H20" s="2"/>
    </x:row>
    <x:row r="21" ht="23" customHeight="1">
      <x:c r="A21" s="2"/>
      <x:c r="B21" s="2"/>
      <x:c r="C21" s="2" t="str">
        <x:v>Trade payables</x:v>
      </x:c>
      <x:c r="D21" s="5" t="n">
        <x:f>IF(AND(ISNUMBER('Assumptions'!D13),'Assumptions'!D13&gt;=0),'Assumptions'!D13,NA())</x:f>
        <x:v>24</x:v>
      </x:c>
      <x:c r="E21" s="5" t="n">
        <x:f>'Schedules'!E30</x:f>
        <x:v>17.71289172452618</x:v>
      </x:c>
      <x:c r="F21" s="5" t="n">
        <x:f>'Schedules'!F30</x:f>
        <x:v>21.887783824357285</x:v>
      </x:c>
      <x:c r="G21" s="5" t="n">
        <x:f>'Schedules'!G30</x:f>
        <x:v>25.02503283918184</x:v>
      </x:c>
      <x:c r="H21" s="2"/>
    </x:row>
    <x:row r="22" ht="23" customHeight="1">
      <x:c r="A22" s="2"/>
      <x:c r="B22" s="2"/>
      <x:c r="C22" s="2" t="str">
        <x:v>Term debt (total outstanding)</x:v>
      </x:c>
      <x:c r="D22" s="5" t="n">
        <x:f>IF(AND(ISNUMBER('Assumptions'!D14),'Assumptions'!D14&gt;=0),'Assumptions'!D14,NA())</x:f>
        <x:v>60</x:v>
      </x:c>
      <x:c r="E22" s="5" t="n">
        <x:f>'Schedules'!E51</x:f>
        <x:v>50</x:v>
      </x:c>
      <x:c r="F22" s="5" t="n">
        <x:f>'Schedules'!F51</x:f>
        <x:v>40</x:v>
      </x:c>
      <x:c r="G22" s="5" t="n">
        <x:f>'Schedules'!G51</x:f>
        <x:v>30</x:v>
      </x:c>
      <x:c r="H22" s="2"/>
    </x:row>
    <x:row r="23" ht="23" customHeight="1">
      <x:c r="A23" s="2"/>
      <x:c r="B23" s="2"/>
      <x:c r="C23" s="29" t="str">
        <x:v>Total liabilities</x:v>
      </x:c>
      <x:c r="D23" s="30" t="n">
        <x:f>SUM(D21:D22)</x:f>
        <x:v>84</x:v>
      </x:c>
      <x:c r="E23" s="30" t="n">
        <x:f>SUM(E21:E22)</x:f>
        <x:v>67.71289172452617</x:v>
      </x:c>
      <x:c r="F23" s="30" t="n">
        <x:f>SUM(F21:F22)</x:f>
        <x:v>61.887783824357285</x:v>
      </x:c>
      <x:c r="G23" s="30" t="n">
        <x:f>SUM(G21:G22)</x:f>
        <x:v>55.02503283918184</x:v>
      </x:c>
      <x:c r="H23" s="2"/>
    </x:row>
    <x:row r="24" ht="23" customHeight="1">
      <x:c r="A24" s="2"/>
      <x:c r="B24" s="2"/>
      <x:c r="C24" s="2"/>
      <x:c r="D24" s="5"/>
      <x:c r="E24" s="5"/>
      <x:c r="F24" s="5"/>
      <x:c r="G24" s="5"/>
      <x:c r="H24" s="2"/>
    </x:row>
    <x:row r="25" ht="23" customHeight="1">
      <x:c r="A25" s="2"/>
      <x:c r="B25" s="2"/>
      <x:c r="C25" s="2" t="str">
        <x:v>Share capital</x:v>
      </x:c>
      <x:c r="D25" s="5" t="n">
        <x:f>IF(AND(ISNUMBER('Assumptions'!D15),'Assumptions'!D15&gt;=0),'Assumptions'!D15,NA())</x:f>
        <x:v>40</x:v>
      </x:c>
      <x:c r="E25" s="5" t="n">
        <x:f>'Schedules'!E56</x:f>
        <x:v>40</x:v>
      </x:c>
      <x:c r="F25" s="5" t="n">
        <x:f>'Schedules'!F56</x:f>
        <x:v>40</x:v>
      </x:c>
      <x:c r="G25" s="5" t="n">
        <x:f>'Schedules'!G56</x:f>
        <x:v>40</x:v>
      </x:c>
      <x:c r="H25" s="2"/>
    </x:row>
    <x:row r="26" ht="23" customHeight="1">
      <x:c r="A26" s="2"/>
      <x:c r="B26" s="2"/>
      <x:c r="C26" s="2" t="str">
        <x:v>Retained earnings</x:v>
      </x:c>
      <x:c r="D26" s="5" t="n">
        <x:f>IF(AND(ISNUMBER('Assumptions'!D16),'Assumptions'!D16&gt;=-1000000000000),'Assumptions'!D16,NA())</x:f>
        <x:v>20</x:v>
      </x:c>
      <x:c r="E26" s="5" t="n">
        <x:f>'Schedules'!E60</x:f>
        <x:v>36.375</x:v>
      </x:c>
      <x:c r="F26" s="5" t="n">
        <x:f>'Schedules'!F60</x:f>
        <x:v>59.05000000000001</x:v>
      </x:c>
      <x:c r="G26" s="5" t="n">
        <x:f>'Schedules'!G60</x:f>
        <x:v>87.22500000000001</x:v>
      </x:c>
      <x:c r="H26" s="2"/>
    </x:row>
    <x:row r="27" ht="23" customHeight="1">
      <x:c r="A27" s="2"/>
      <x:c r="B27" s="2"/>
      <x:c r="C27" s="29" t="str">
        <x:v>Total equity</x:v>
      </x:c>
      <x:c r="D27" s="30" t="n">
        <x:f>SUM(D25:D26)</x:f>
        <x:v>60</x:v>
      </x:c>
      <x:c r="E27" s="30" t="n">
        <x:f>SUM(E25:E26)</x:f>
        <x:v>76.375</x:v>
      </x:c>
      <x:c r="F27" s="30" t="n">
        <x:f>SUM(F25:F26)</x:f>
        <x:v>99.05000000000001</x:v>
      </x:c>
      <x:c r="G27" s="30" t="n">
        <x:f>SUM(G25:G26)</x:f>
        <x:v>127.22500000000001</x:v>
      </x:c>
      <x:c r="H27" s="2"/>
    </x:row>
    <x:row r="28" ht="23" customHeight="1">
      <x:c r="A28" s="2"/>
      <x:c r="B28" s="2"/>
      <x:c r="C28" s="2"/>
      <x:c r="D28" s="5"/>
      <x:c r="E28" s="5"/>
      <x:c r="F28" s="5"/>
      <x:c r="G28" s="5"/>
      <x:c r="H28" s="2"/>
    </x:row>
    <x:row r="29" ht="23" customHeight="1">
      <x:c r="A29" s="2"/>
      <x:c r="B29" s="2"/>
      <x:c r="C29" s="29" t="str">
        <x:v>Total liabilities and equity</x:v>
      </x:c>
      <x:c r="D29" s="40" t="n">
        <x:f>SUM(D23,D27)</x:f>
        <x:v>144</x:v>
      </x:c>
      <x:c r="E29" s="40" t="n">
        <x:f>SUM(E23,E27)</x:f>
        <x:v>144.08789172452617</x:v>
      </x:c>
      <x:c r="F29" s="40" t="n">
        <x:f>SUM(F23,F27)</x:f>
        <x:v>160.9377838243573</x:v>
      </x:c>
      <x:c r="G29" s="40" t="n">
        <x:f>SUM(G23,G27)</x:f>
        <x:v>182.25003283918184</x:v>
      </x:c>
      <x:c r="H29" s="2"/>
    </x:row>
    <x:row r="30" ht="23" customHeight="1">
      <x:c r="A30" s="2"/>
      <x:c r="B30" s="2"/>
      <x:c r="C30" s="2"/>
      <x:c r="D30" s="5"/>
      <x:c r="E30" s="5"/>
      <x:c r="F30" s="5"/>
      <x:c r="G30" s="5"/>
      <x:c r="H30" s="2"/>
    </x:row>
    <x:row r="31" ht="23" customHeight="1">
      <x:c r="A31" s="2"/>
      <x:c r="B31" s="2"/>
      <x:c r="C31" s="2" t="str">
        <x:v>Assets less liabilities and equity</x:v>
      </x:c>
      <x:c r="D31" s="39" t="n">
        <x:f>D18-D29</x:f>
        <x:v>0</x:v>
      </x:c>
      <x:c r="E31" s="39" t="n">
        <x:f>E18-E29</x:f>
        <x:v>0</x:v>
      </x:c>
      <x:c r="F31" s="39" t="n">
        <x:f>F18-F29</x:f>
        <x:v>0</x:v>
      </x:c>
      <x:c r="G31" s="39" t="n">
        <x:f>G18-G29</x:f>
        <x:v>2.842170943040401e-14</x:v>
      </x:c>
      <x:c r="H31" s="2"/>
    </x:row>
    <x:row r="32" ht="23" customHeight="1">
      <x:c r="A32" s="2"/>
      <x:c r="B32" s="2"/>
      <x:c r="C32" s="2"/>
      <x:c r="D32" s="5"/>
      <x:c r="E32" s="5"/>
      <x:c r="F32" s="5"/>
      <x:c r="G32" s="5"/>
      <x:c r="H32" s="2"/>
    </x:row>
    <x:row r="33" ht="26" customHeight="1">
      <x:c r="A33" s="2"/>
      <x:c r="B33" s="2"/>
      <x:c r="C33" s="19" t="str">
        <x:v>CASH AND FUNDING</x:v>
      </x:c>
      <x:c r="D33" s="20"/>
      <x:c r="E33" s="20"/>
      <x:c r="F33" s="20"/>
      <x:c r="G33" s="20"/>
      <x:c r="H33" s="2"/>
    </x:row>
    <x:row r="34" ht="23" customHeight="1">
      <x:c r="A34" s="2"/>
      <x:c r="B34" s="2"/>
      <x:c r="C34" s="2" t="str">
        <x:v>Cash shortage to reach zero</x:v>
      </x:c>
      <x:c r="D34" s="5"/>
      <x:c r="E34" s="5" t="n">
        <x:f>'Schedules'!E76</x:f>
        <x:v>0</x:v>
      </x:c>
      <x:c r="F34" s="5" t="n">
        <x:f>'Schedules'!F76</x:f>
        <x:v>0</x:v>
      </x:c>
      <x:c r="G34" s="5" t="n">
        <x:f>'Schedules'!G76</x:f>
        <x:v>0</x:v>
      </x:c>
      <x:c r="H34" s="2"/>
    </x:row>
    <x:row r="35" ht="23" customHeight="1">
      <x:c r="A35" s="2"/>
      <x:c r="B35" s="2"/>
      <x:c r="C35" s="2" t="str">
        <x:v>Minimum ending cash target</x:v>
      </x:c>
      <x:c r="D35" s="5"/>
      <x:c r="E35" s="5" t="n">
        <x:f>'Schedules'!E75</x:f>
        <x:v>5</x:v>
      </x:c>
      <x:c r="F35" s="5" t="n">
        <x:f>'Schedules'!F75</x:f>
        <x:v>5</x:v>
      </x:c>
      <x:c r="G35" s="5" t="n">
        <x:f>'Schedules'!G75</x:f>
        <x:v>5</x:v>
      </x:c>
      <x:c r="H35" s="2"/>
    </x:row>
    <x:row r="36" ht="23" customHeight="1">
      <x:c r="A36" s="2"/>
      <x:c r="B36" s="2"/>
      <x:c r="C36" s="29" t="str">
        <x:v>Additional funding to reach target</x:v>
      </x:c>
      <x:c r="D36" s="30"/>
      <x:c r="E36" s="30" t="n">
        <x:f>'Schedules'!E77</x:f>
        <x:v>0.1723822480765591</x:v>
      </x:c>
      <x:c r="F36" s="30" t="n">
        <x:f>'Schedules'!F77</x:f>
        <x:v>0</x:v>
      </x:c>
      <x:c r="G36" s="30" t="n">
        <x:f>'Schedules'!G77</x:f>
        <x:v>0</x:v>
      </x:c>
      <x:c r="H36" s="2"/>
    </x:row>
    <x:row r="37" ht="23" customHeight="1">
      <x:c r="A37" s="2"/>
      <x:c r="B37" s="2"/>
      <x:c r="C37" s="2"/>
      <x:c r="D37" s="5"/>
      <x:c r="E37" s="5"/>
      <x:c r="F37" s="5"/>
      <x:c r="G37" s="5"/>
      <x:c r="H37" s="2"/>
    </x:row>
    <x:row r="38" ht="23" customHeight="1">
      <x:c r="A38" s="2"/>
      <x:c r="B38" s="2"/>
      <x:c r="C38" s="41" t="str">
        <x:v>How to use</x:v>
      </x:c>
      <x:c r="D38" s="26"/>
      <x:c r="E38" s="26"/>
      <x:c r="F38" s="26"/>
      <x:c r="G38" s="26"/>
      <x:c r="H38" s="2"/>
    </x:row>
    <x:row r="39" ht="23" customHeight="1">
      <x:c r="A39" s="2"/>
      <x:c r="B39" s="2"/>
      <x:c r="C39" s="25" t="str">
        <x:v>1. Save a copy. Replace the blue inputs on Assumptions with your reconciled opening balances and forecast.</x:v>
      </x:c>
      <x:c r="D39" s="26"/>
      <x:c r="E39" s="26"/>
      <x:c r="F39" s="26"/>
      <x:c r="G39" s="26"/>
      <x:c r="H39" s="2"/>
    </x:row>
    <x:row r="40" ht="23" customHeight="1">
      <x:c r="A40" s="2"/>
      <x:c r="B40" s="2"/>
      <x:c r="C40" s="25" t="str">
        <x:v>2. Review the P&amp;L, working capital, PPE, debt and cash-flow calculations on Schedules.</x:v>
      </x:c>
      <x:c r="D40" s="26"/>
      <x:c r="E40" s="26"/>
      <x:c r="F40" s="26"/>
      <x:c r="G40" s="26"/>
      <x:c r="H40" s="2"/>
    </x:row>
    <x:row r="41" ht="23" customHeight="1">
      <x:c r="A41" s="2"/>
      <x:c r="B41" s="2"/>
      <x:c r="C41" s="25" t="str">
        <x:v>3. Check the reconciliation above and the model review rows. A zero difference alone does not prove viability.</x:v>
      </x:c>
      <x:c r="D41" s="26"/>
      <x:c r="E41" s="26"/>
      <x:c r="F41" s="26"/>
      <x:c r="G41" s="26"/>
      <x:c r="H41" s="2"/>
    </x:row>
    <x:row r="42" ht="23" customHeight="1">
      <x:c r="A42" s="2"/>
      <x:c r="B42" s="2"/>
      <x:c r="C42" s="25" t="str">
        <x:v>4. If cash is negative or below target, agree funding or revise assumptions, then enter the change and recalculate.</x:v>
      </x:c>
      <x:c r="D42" s="26"/>
      <x:c r="E42" s="26"/>
      <x:c r="F42" s="26"/>
      <x:c r="G42" s="26"/>
      <x:c r="H42" s="2"/>
    </x:row>
    <x:row r="43" ht="23" customHeight="1">
      <x:c r="A43" s="2"/>
      <x:c r="B43" s="2"/>
      <x:c r="C43" s="2"/>
      <x:c r="D43" s="5"/>
      <x:c r="E43" s="5"/>
      <x:c r="F43" s="5"/>
      <x:c r="G43" s="5"/>
      <x:c r="H43" s="2"/>
    </x:row>
    <x:row r="44" ht="23" customHeight="1">
      <x:c r="A44" s="2"/>
      <x:c r="B44" s="2"/>
      <x:c r="C44" s="25" t="str">
        <x:v>Cash may be shown negative to expose an unfunded plan. It is not an approved overdraft or a financing facility.</x:v>
      </x:c>
      <x:c r="D44" s="26"/>
      <x:c r="E44" s="26"/>
      <x:c r="F44" s="26"/>
      <x:c r="G44" s="26"/>
      <x:c r="H44" s="2"/>
    </x:row>
    <x:row r="45" ht="23" customHeight="1">
      <x:c r="A45" s="2"/>
      <x:c r="B45" s="2"/>
      <x:c r="C45" s="25" t="str">
        <x:v>Funding is the period-end gap before any added financing cost. Annual totals do not capture peak cash needs.</x:v>
      </x:c>
      <x:c r="D45" s="26"/>
      <x:c r="E45" s="26"/>
      <x:c r="F45" s="26"/>
      <x:c r="G45" s="26"/>
      <x:c r="H45" s="2"/>
    </x:row>
    <x:row r="46" ht="23" customHeight="1">
      <x:c r="A46" s="2"/>
      <x:c r="B46" s="2"/>
      <x:c r="C46" s="25" t="str">
        <x:v>Term debt is aggregated. Split amounts due within the next 12 months for an actual financial-statement format.</x:v>
      </x:c>
      <x:c r="D46" s="26"/>
      <x:c r="E46" s="26"/>
      <x:c r="F46" s="26"/>
      <x:c r="G46" s="26"/>
      <x:c r="H46" s="2"/>
    </x:row>
    <x:row r="47" ht="23" customHeight="1">
      <x:c r="A47" s="2"/>
      <x:c r="B47" s="2"/>
      <x:c r="C47" s="25" t="str">
        <x:v>This illustrative template is not a statutory presentation, lender approval or a substitute for project-specific review.</x:v>
      </x:c>
      <x:c r="D47" s="26"/>
      <x:c r="E47" s="26"/>
      <x:c r="F47" s="26"/>
      <x:c r="G47" s="26"/>
      <x:c r="H47" s="2"/>
    </x:row>
    <x:row r="48" ht="23" customHeight="1">
      <x:c r="A48" s="2"/>
      <x:c r="B48" s="2"/>
      <x:c r="C48" s="25" t="str">
        <x:v>All forecast years end on 31 March. A lakh equals 100,000 rupees. Visible figures are rounded to two decimals.</x:v>
      </x:c>
      <x:c r="D48" s="26"/>
      <x:c r="E48" s="26"/>
      <x:c r="F48" s="26"/>
      <x:c r="G48" s="26"/>
      <x:c r="H48" s="2"/>
    </x:row>
    <x:row r="49" ht="23" customHeight="1">
      <x:c r="A49" s="2"/>
      <x:c r="B49" s="2"/>
      <x:c r="C49" s="2"/>
      <x:c r="D49" s="5"/>
      <x:c r="E49" s="5"/>
      <x:c r="F49" s="5"/>
      <x:c r="G49" s="5"/>
      <x:c r="H49" s="2"/>
    </x:row>
    <x:row r="50" ht="23" customHeight="1">
      <x:c r="A50" s="2"/>
      <x:c r="B50" s="2"/>
      <x:c r="C50" s="2"/>
      <x:c r="D50" s="5"/>
      <x:c r="E50" s="5"/>
      <x:c r="F50" s="5"/>
      <x:c r="G50" s="5"/>
      <x:c r="H50" s="2"/>
    </x:row>
    <x:row r="51" ht="23" customHeight="1">
      <x:c r="A51" s="2"/>
      <x:c r="B51" s="2"/>
      <x:c r="C51" s="2"/>
      <x:c r="D51" s="5"/>
      <x:c r="E51" s="5"/>
      <x:c r="F51" s="5"/>
      <x:c r="G51" s="5"/>
      <x:c r="H51" s="2"/>
    </x:row>
    <x:row r="52" ht="23" customHeight="1">
      <x:c r="A52" s="2"/>
      <x:c r="B52" s="2"/>
      <x:c r="C52" s="2"/>
      <x:c r="D52" s="5"/>
      <x:c r="E52" s="5"/>
      <x:c r="F52" s="5"/>
      <x:c r="G52" s="5"/>
      <x:c r="H52" s="2"/>
    </x:row>
    <x:row r="53" ht="23" customHeight="1">
      <x:c r="A53" s="2"/>
      <x:c r="B53" s="2"/>
      <x:c r="C53" s="2"/>
      <x:c r="D53" s="5"/>
      <x:c r="E53" s="5"/>
      <x:c r="F53" s="5"/>
      <x:c r="G53" s="5"/>
      <x:c r="H53" s="2"/>
    </x:row>
    <x:row r="54">
      <x:c r="D54" s="6"/>
      <x:c r="E54" s="6"/>
      <x:c r="F54" s="6"/>
      <x:c r="G54" s="6"/>
    </x:row>
    <x:row r="55">
      <x:c r="D55" s="6"/>
      <x:c r="E55" s="6"/>
      <x:c r="F55" s="6"/>
      <x:c r="G55" s="6"/>
    </x:row>
    <x:row r="56">
      <x:c r="D56" s="6"/>
      <x:c r="E56" s="6"/>
      <x:c r="F56" s="6"/>
      <x:c r="G56" s="6"/>
    </x:row>
    <x:row r="57">
      <x:c r="D57" s="6"/>
      <x:c r="E57" s="6"/>
      <x:c r="F57" s="6"/>
      <x:c r="G57" s="6"/>
    </x:row>
    <x:row r="58">
      <x:c r="D58" s="6"/>
      <x:c r="E58" s="6"/>
      <x:c r="F58" s="6"/>
      <x:c r="G58" s="6"/>
    </x:row>
    <x:row r="59">
      <x:c r="D59" s="6"/>
      <x:c r="E59" s="6"/>
      <x:c r="F59" s="6"/>
      <x:c r="G59" s="6"/>
    </x:row>
    <x:row r="60">
      <x:c r="D60" s="6"/>
      <x:c r="E60" s="6"/>
      <x:c r="F60" s="6"/>
      <x:c r="G60" s="6"/>
    </x:row>
    <x:row r="61">
      <x:c r="D61" s="6"/>
      <x:c r="E61" s="6"/>
      <x:c r="F61" s="6"/>
      <x:c r="G61" s="6"/>
    </x:row>
    <x:row r="62">
      <x:c r="D62" s="6"/>
      <x:c r="E62" s="6"/>
      <x:c r="F62" s="6"/>
      <x:c r="G62" s="6"/>
    </x:row>
    <x:row r="63">
      <x:c r="D63" s="6"/>
      <x:c r="E63" s="6"/>
      <x:c r="F63" s="6"/>
      <x:c r="G63" s="6"/>
    </x:row>
    <x:row r="64">
      <x:c r="D64" s="6"/>
      <x:c r="E64" s="6"/>
      <x:c r="F64" s="6"/>
      <x:c r="G64" s="6"/>
    </x:row>
    <x:row r="65">
      <x:c r="D65" s="6"/>
      <x:c r="E65" s="6"/>
      <x:c r="F65" s="6"/>
      <x:c r="G65" s="6"/>
    </x:row>
    <x:row r="66">
      <x:c r="D66" s="6"/>
      <x:c r="E66" s="6"/>
      <x:c r="F66" s="6"/>
      <x:c r="G66" s="6"/>
    </x:row>
    <x:row r="67">
      <x:c r="D67" s="6"/>
      <x:c r="E67" s="6"/>
      <x:c r="F67" s="6"/>
      <x:c r="G67" s="6"/>
    </x:row>
    <x:row r="68">
      <x:c r="D68" s="6"/>
      <x:c r="E68" s="6"/>
      <x:c r="F68" s="6"/>
      <x:c r="G68" s="6"/>
    </x:row>
    <x:row r="69">
      <x:c r="D69" s="6"/>
      <x:c r="E69" s="6"/>
      <x:c r="F69" s="6"/>
      <x:c r="G69" s="6"/>
    </x:row>
    <x:row r="70">
      <x:c r="D70" s="6"/>
      <x:c r="E70" s="6"/>
      <x:c r="F70" s="6"/>
      <x:c r="G70" s="6"/>
    </x:row>
    <x:row r="71">
      <x:c r="D71" s="6"/>
      <x:c r="E71" s="6"/>
      <x:c r="F71" s="6"/>
      <x:c r="G71" s="6"/>
    </x:row>
    <x:row r="72">
      <x:c r="D72" s="6"/>
      <x:c r="E72" s="6"/>
      <x:c r="F72" s="6"/>
      <x:c r="G72" s="6"/>
    </x:row>
    <x:row r="73">
      <x:c r="D73" s="6"/>
      <x:c r="E73" s="6"/>
      <x:c r="F73" s="6"/>
      <x:c r="G73" s="6"/>
    </x:row>
    <x:row r="74">
      <x:c r="D74" s="6"/>
      <x:c r="E74" s="6"/>
      <x:c r="F74" s="6"/>
      <x:c r="G74" s="6"/>
    </x:row>
    <x:row r="75">
      <x:c r="D75" s="6"/>
      <x:c r="E75" s="6"/>
      <x:c r="F75" s="6"/>
      <x:c r="G75" s="6"/>
    </x:row>
    <x:row r="76">
      <x:c r="D76" s="6"/>
      <x:c r="E76" s="6"/>
      <x:c r="F76" s="6"/>
      <x:c r="G76" s="6"/>
    </x:row>
    <x:row r="77">
      <x:c r="D77" s="6"/>
      <x:c r="E77" s="6"/>
      <x:c r="F77" s="6"/>
      <x:c r="G77" s="6"/>
    </x:row>
    <x:row r="78">
      <x:c r="D78" s="6"/>
      <x:c r="E78" s="6"/>
      <x:c r="F78" s="6"/>
      <x:c r="G78" s="6"/>
    </x:row>
    <x:row r="79">
      <x:c r="D79" s="6"/>
      <x:c r="E79" s="6"/>
      <x:c r="F79" s="6"/>
      <x:c r="G79" s="6"/>
    </x:row>
    <x:row r="80">
      <x:c r="D80" s="6"/>
      <x:c r="E80" s="6"/>
      <x:c r="F80" s="6"/>
      <x:c r="G80" s="6"/>
    </x:row>
    <x:row r="81">
      <x:c r="D81" s="6"/>
      <x:c r="E81" s="6"/>
      <x:c r="F81" s="6"/>
      <x:c r="G81" s="6"/>
    </x:row>
    <x:row r="82">
      <x:c r="D82" s="6"/>
      <x:c r="E82" s="6"/>
      <x:c r="F82" s="6"/>
      <x:c r="G82" s="6"/>
    </x:row>
    <x:row r="83">
      <x:c r="D83" s="6"/>
      <x:c r="E83" s="6"/>
      <x:c r="F83" s="6"/>
      <x:c r="G83" s="6"/>
    </x:row>
    <x:row r="84">
      <x:c r="D84" s="6"/>
      <x:c r="E84" s="6"/>
      <x:c r="F84" s="6"/>
      <x:c r="G84" s="6"/>
    </x:row>
    <x:row r="85">
      <x:c r="D85" s="6"/>
      <x:c r="E85" s="6"/>
      <x:c r="F85" s="6"/>
      <x:c r="G85" s="6"/>
    </x:row>
    <x:row r="86">
      <x:c r="D86" s="6"/>
      <x:c r="E86" s="6"/>
      <x:c r="F86" s="6"/>
      <x:c r="G86" s="6"/>
    </x:row>
    <x:row r="87">
      <x:c r="D87" s="6"/>
      <x:c r="E87" s="6"/>
      <x:c r="F87" s="6"/>
      <x:c r="G87" s="6"/>
    </x:row>
    <x:row r="88">
      <x:c r="D88" s="6"/>
      <x:c r="E88" s="6"/>
      <x:c r="F88" s="6"/>
      <x:c r="G88" s="6"/>
    </x:row>
    <x:row r="89">
      <x:c r="D89" s="6"/>
      <x:c r="E89" s="6"/>
      <x:c r="F89" s="6"/>
      <x:c r="G89" s="6"/>
    </x:row>
    <x:row r="90">
      <x:c r="D90" s="6"/>
      <x:c r="E90" s="6"/>
      <x:c r="F90" s="6"/>
      <x:c r="G90" s="6"/>
    </x:row>
  </x:sheetData>
  <x:conditionalFormatting sqref="D31:G31">
    <x:cfRule type="expression" dxfId="15" priority="1">
      <x:formula>ABS(D31)&gt;0.000001</x:formula>
    </x:cfRule>
  </x:conditionalFormatting>
  <x:conditionalFormatting sqref="E9:G9">
    <x:cfRule type="cellIs" dxfId="16" priority="2" operator="lessThan">
      <x:formula>0</x:formula>
    </x:cfRule>
  </x:conditionalFormatting>
  <x:conditionalFormatting sqref="E34:G34">
    <x:cfRule type="cellIs" dxfId="17" priority="3" operator="greaterThan">
      <x:formula>0.000001</x:formula>
    </x:cfRule>
  </x:conditionalFormatting>
  <x:conditionalFormatting sqref="E36:G36">
    <x:cfRule type="cellIs" dxfId="18" priority="4" operator="greaterThan">
      <x:formula>0.000001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728EA6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" hidden="0" customWidth="1"/>
    <x:col min="2" max="2" width="2" hidden="0" customWidth="1"/>
    <x:col min="3" max="3" width="43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2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</x:row>
    <x:row r="2" ht="30" customHeight="1">
      <x:c r="A2" s="2"/>
      <x:c r="B2" s="2"/>
      <x:c r="C2" s="7" t="str">
        <x:v>Assumptions</x:v>
      </x:c>
      <x:c r="D2" s="7"/>
      <x:c r="E2" s="7"/>
      <x:c r="F2" s="7"/>
      <x:c r="G2" s="7"/>
      <x:c r="H2" s="2"/>
    </x:row>
    <x:row r="3" ht="23" customHeight="1">
      <x:c r="A3" s="2"/>
      <x:c r="B3" s="2"/>
      <x:c r="C3" s="8" t="str">
        <x:v>Fictional SME manufacturer. Annual example, INR lakh. Prepared 13 October 2026.</x:v>
      </x:c>
      <x:c r="D3" s="8"/>
      <x:c r="E3" s="8"/>
      <x:c r="F3" s="8"/>
      <x:c r="G3" s="8"/>
      <x:c r="H3" s="2"/>
    </x:row>
    <x:row r="4" ht="23" customHeight="1">
      <x:c r="A4" s="2"/>
      <x:c r="B4" s="2"/>
      <x:c r="C4" s="9"/>
      <x:c r="D4" s="9"/>
      <x:c r="E4" s="9"/>
      <x:c r="F4" s="9"/>
      <x:c r="G4" s="9"/>
      <x:c r="H4" s="2"/>
    </x:row>
    <x:row r="5" ht="24" customHeight="1">
      <x:c r="A5" s="2"/>
      <x:c r="B5" s="2"/>
      <x:c r="C5" s="12" t="str">
        <x:v>INR lakh</x:v>
      </x:c>
      <x:c r="D5" s="12" t="str">
        <x:v>Opening</x:v>
      </x:c>
      <x:c r="E5" s="12" t="str">
        <x:v>Forecast</x:v>
      </x:c>
      <x:c r="F5" s="12" t="str">
        <x:v>Forecast</x:v>
      </x:c>
      <x:c r="G5" s="12" t="str">
        <x:v>Forecast</x:v>
      </x:c>
      <x:c r="H5" s="2"/>
    </x:row>
    <x:row r="6" ht="24" customHeight="1">
      <x:c r="A6" s="2"/>
      <x:c r="B6" s="2"/>
      <x:c r="C6" s="12"/>
      <x:c r="D6" s="13" t="d">
        <x:v>2026-03-31T00:00:00.000Z</x:v>
      </x:c>
      <x:c r="E6" s="13" t="d">
        <x:v>2027-03-31T00:00:00.000Z</x:v>
      </x:c>
      <x:c r="F6" s="13" t="d">
        <x:v>2028-03-31T00:00:00.000Z</x:v>
      </x:c>
      <x:c r="G6" s="13" t="d">
        <x:v>2029-03-31T00:00:00.000Z</x:v>
      </x:c>
      <x:c r="H6" s="2"/>
    </x:row>
    <x:row r="7" ht="23" customHeight="1">
      <x:c r="A7" s="2"/>
      <x:c r="B7" s="2"/>
      <x:c r="C7" s="2"/>
      <x:c r="D7" s="5"/>
      <x:c r="E7" s="5"/>
      <x:c r="F7" s="5"/>
      <x:c r="G7" s="5"/>
      <x:c r="H7" s="2"/>
    </x:row>
    <x:row r="8" ht="23" customHeight="1">
      <x:c r="A8" s="2"/>
      <x:c r="B8" s="2"/>
      <x:c r="C8" s="2" t="str">
        <x:v>Cash and bank</x:v>
      </x:c>
      <x:c r="D8" s="15" t="n">
        <x:v>10</x:v>
      </x:c>
      <x:c r="E8" s="5"/>
      <x:c r="F8" s="5"/>
      <x:c r="G8" s="5"/>
      <x:c r="H8" s="2"/>
    </x:row>
    <x:row r="9" ht="23" customHeight="1">
      <x:c r="A9" s="2"/>
      <x:c r="B9" s="2"/>
      <x:c r="C9" s="2" t="str">
        <x:v>Trade receivables</x:v>
      </x:c>
      <x:c r="D9" s="15" t="n">
        <x:v>30</x:v>
      </x:c>
      <x:c r="E9" s="5"/>
      <x:c r="F9" s="5"/>
      <x:c r="G9" s="5"/>
      <x:c r="H9" s="2"/>
    </x:row>
    <x:row r="10" ht="23" customHeight="1">
      <x:c r="A10" s="2"/>
      <x:c r="B10" s="2"/>
      <x:c r="C10" s="2" t="str">
        <x:v>Inventory</x:v>
      </x:c>
      <x:c r="D10" s="15" t="n">
        <x:v>24</x:v>
      </x:c>
      <x:c r="E10" s="5"/>
      <x:c r="F10" s="5"/>
      <x:c r="G10" s="5"/>
      <x:c r="H10" s="2"/>
    </x:row>
    <x:row r="11" ht="23" customHeight="1">
      <x:c r="A11" s="2"/>
      <x:c r="B11" s="2"/>
      <x:c r="C11" s="2" t="str">
        <x:v>Gross property, plant and equipment</x:v>
      </x:c>
      <x:c r="D11" s="15" t="n">
        <x:v>100</x:v>
      </x:c>
      <x:c r="E11" s="5"/>
      <x:c r="F11" s="5"/>
      <x:c r="G11" s="5"/>
      <x:c r="H11" s="2"/>
    </x:row>
    <x:row r="12" ht="23" customHeight="1">
      <x:c r="A12" s="2"/>
      <x:c r="B12" s="2"/>
      <x:c r="C12" s="2" t="str">
        <x:v>Accumulated depreciation</x:v>
      </x:c>
      <x:c r="D12" s="15" t="n">
        <x:v>20</x:v>
      </x:c>
      <x:c r="E12" s="5"/>
      <x:c r="F12" s="5"/>
      <x:c r="G12" s="5"/>
      <x:c r="H12" s="2"/>
    </x:row>
    <x:row r="13" ht="23" customHeight="1">
      <x:c r="A13" s="2"/>
      <x:c r="B13" s="2"/>
      <x:c r="C13" s="2" t="str">
        <x:v>Trade payables</x:v>
      </x:c>
      <x:c r="D13" s="15" t="n">
        <x:v>24</x:v>
      </x:c>
      <x:c r="E13" s="5"/>
      <x:c r="F13" s="5"/>
      <x:c r="G13" s="5"/>
      <x:c r="H13" s="2"/>
    </x:row>
    <x:row r="14" ht="23" customHeight="1">
      <x:c r="A14" s="2"/>
      <x:c r="B14" s="2"/>
      <x:c r="C14" s="2" t="str">
        <x:v>Term debt outstanding</x:v>
      </x:c>
      <x:c r="D14" s="15" t="n">
        <x:v>60</x:v>
      </x:c>
      <x:c r="E14" s="5"/>
      <x:c r="F14" s="5"/>
      <x:c r="G14" s="5"/>
      <x:c r="H14" s="2"/>
    </x:row>
    <x:row r="15" ht="23" customHeight="1">
      <x:c r="A15" s="2"/>
      <x:c r="B15" s="2"/>
      <x:c r="C15" s="2" t="str">
        <x:v>Share capital</x:v>
      </x:c>
      <x:c r="D15" s="15" t="n">
        <x:v>40</x:v>
      </x:c>
      <x:c r="E15" s="5"/>
      <x:c r="F15" s="5"/>
      <x:c r="G15" s="5"/>
      <x:c r="H15" s="2"/>
    </x:row>
    <x:row r="16" ht="23" customHeight="1">
      <x:c r="A16" s="2"/>
      <x:c r="B16" s="2"/>
      <x:c r="C16" s="2" t="str">
        <x:v>Retained earnings</x:v>
      </x:c>
      <x:c r="D16" s="15" t="n">
        <x:v>20</x:v>
      </x:c>
      <x:c r="E16" s="5"/>
      <x:c r="F16" s="5"/>
      <x:c r="G16" s="5"/>
      <x:c r="H16" s="2"/>
    </x:row>
    <x:row r="17" ht="23" customHeight="1">
      <x:c r="A17" s="2"/>
      <x:c r="B17" s="2"/>
      <x:c r="C17" s="2" t="str">
        <x:v>Existing PPE: remaining life (years)</x:v>
      </x:c>
      <x:c r="D17" s="16" t="n">
        <x:v>8</x:v>
      </x:c>
      <x:c r="E17" s="5"/>
      <x:c r="F17" s="5"/>
      <x:c r="G17" s="5"/>
      <x:c r="H17" s="2"/>
    </x:row>
    <x:row r="18" ht="23" customHeight="1">
      <x:c r="A18" s="2"/>
      <x:c r="B18" s="2"/>
      <x:c r="C18" s="2"/>
      <x:c r="D18" s="5"/>
      <x:c r="E18" s="5"/>
      <x:c r="F18" s="5"/>
      <x:c r="G18" s="5"/>
      <x:c r="H18" s="2"/>
    </x:row>
    <x:row r="19" ht="26" customHeight="1">
      <x:c r="A19" s="2"/>
      <x:c r="B19" s="2"/>
      <x:c r="C19" s="19" t="str">
        <x:v>ANNUAL FORECAST DRIVERS</x:v>
      </x:c>
      <x:c r="D19" s="20"/>
      <x:c r="E19" s="20"/>
      <x:c r="F19" s="20"/>
      <x:c r="G19" s="20"/>
      <x:c r="H19" s="2"/>
    </x:row>
    <x:row r="20" ht="23" customHeight="1">
      <x:c r="A20" s="2"/>
      <x:c r="B20" s="2"/>
      <x:c r="C20" s="2" t="str">
        <x:v>Revenue</x:v>
      </x:c>
      <x:c r="D20" s="5"/>
      <x:c r="E20" s="15" t="n">
        <x:v>240</x:v>
      </x:c>
      <x:c r="F20" s="15" t="n">
        <x:v>288</x:v>
      </x:c>
      <x:c r="G20" s="15" t="n">
        <x:v>331.2</x:v>
      </x:c>
      <x:c r="H20" s="2"/>
    </x:row>
    <x:row r="21" ht="23" customHeight="1">
      <x:c r="A21" s="2"/>
      <x:c r="B21" s="2"/>
      <x:c r="C21" s="22" t="str">
        <x:v>Cost of goods sold / revenue</x:v>
      </x:c>
      <x:c r="D21" s="23"/>
      <x:c r="E21" s="24" t="n">
        <x:v>0.6</x:v>
      </x:c>
      <x:c r="F21" s="24" t="n">
        <x:v>0.6</x:v>
      </x:c>
      <x:c r="G21" s="24" t="n">
        <x:v>0.6</x:v>
      </x:c>
      <x:c r="H21" s="2"/>
    </x:row>
    <x:row r="22" ht="23" customHeight="1">
      <x:c r="A22" s="2"/>
      <x:c r="B22" s="2"/>
      <x:c r="C22" s="2" t="str">
        <x:v>Fixed cash operating costs</x:v>
      </x:c>
      <x:c r="D22" s="5"/>
      <x:c r="E22" s="15" t="n">
        <x:v>48</x:v>
      </x:c>
      <x:c r="F22" s="15" t="n">
        <x:v>52.8</x:v>
      </x:c>
      <x:c r="G22" s="15" t="n">
        <x:v>58.08</x:v>
      </x:c>
      <x:c r="H22" s="2"/>
    </x:row>
    <x:row r="23" ht="23" customHeight="1">
      <x:c r="A23" s="2"/>
      <x:c r="B23" s="2"/>
      <x:c r="C23" s="2" t="str">
        <x:v>Receivable days on revenue</x:v>
      </x:c>
      <x:c r="D23" s="5"/>
      <x:c r="E23" s="16" t="n">
        <x:v>45</x:v>
      </x:c>
      <x:c r="F23" s="16" t="n">
        <x:v>45</x:v>
      </x:c>
      <x:c r="G23" s="16" t="n">
        <x:v>45</x:v>
      </x:c>
      <x:c r="H23" s="2"/>
    </x:row>
    <x:row r="24" ht="23" customHeight="1">
      <x:c r="A24" s="2"/>
      <x:c r="B24" s="2"/>
      <x:c r="C24" s="2" t="str">
        <x:v>Inventory days on cost of goods sold</x:v>
      </x:c>
      <x:c r="D24" s="5"/>
      <x:c r="E24" s="16" t="n">
        <x:v>60</x:v>
      </x:c>
      <x:c r="F24" s="16" t="n">
        <x:v>60</x:v>
      </x:c>
      <x:c r="G24" s="16" t="n">
        <x:v>60</x:v>
      </x:c>
      <x:c r="H24" s="2"/>
    </x:row>
    <x:row r="25" ht="23" customHeight="1">
      <x:c r="A25" s="2"/>
      <x:c r="B25" s="2"/>
      <x:c r="C25" s="2" t="str">
        <x:v>Payable days on credit purchases</x:v>
      </x:c>
      <x:c r="D25" s="5"/>
      <x:c r="E25" s="16" t="n">
        <x:v>45</x:v>
      </x:c>
      <x:c r="F25" s="16" t="n">
        <x:v>45</x:v>
      </x:c>
      <x:c r="G25" s="16" t="n">
        <x:v>45</x:v>
      </x:c>
      <x:c r="H25" s="2"/>
    </x:row>
    <x:row r="26" ht="23" customHeight="1">
      <x:c r="A26" s="2"/>
      <x:c r="B26" s="2"/>
      <x:c r="C26" s="2" t="str">
        <x:v>Capital expenditure</x:v>
      </x:c>
      <x:c r="D26" s="5"/>
      <x:c r="E26" s="15" t="n">
        <x:v>20</x:v>
      </x:c>
      <x:c r="F26" s="15" t="n">
        <x:v>15</x:v>
      </x:c>
      <x:c r="G26" s="15" t="n">
        <x:v>15</x:v>
      </x:c>
      <x:c r="H26" s="2"/>
    </x:row>
    <x:row r="27" ht="23" customHeight="1">
      <x:c r="A27" s="2"/>
      <x:c r="B27" s="2"/>
      <x:c r="C27" s="2" t="str">
        <x:v>New PPE: useful life (years)</x:v>
      </x:c>
      <x:c r="D27" s="5"/>
      <x:c r="E27" s="16" t="n">
        <x:v>5</x:v>
      </x:c>
      <x:c r="F27" s="16" t="n">
        <x:v>5</x:v>
      </x:c>
      <x:c r="G27" s="16" t="n">
        <x:v>5</x:v>
      </x:c>
      <x:c r="H27" s="2"/>
    </x:row>
    <x:row r="28" ht="23" customHeight="1">
      <x:c r="A28" s="2"/>
      <x:c r="B28" s="2"/>
      <x:c r="C28" s="2" t="str">
        <x:v>New debt drawn</x:v>
      </x:c>
      <x:c r="D28" s="5"/>
      <x:c r="E28" s="15" t="n">
        <x:v>0</x:v>
      </x:c>
      <x:c r="F28" s="15" t="n">
        <x:v>0</x:v>
      </x:c>
      <x:c r="G28" s="15" t="n">
        <x:v>0</x:v>
      </x:c>
      <x:c r="H28" s="2"/>
    </x:row>
    <x:row r="29" ht="23" customHeight="1">
      <x:c r="A29" s="2"/>
      <x:c r="B29" s="2"/>
      <x:c r="C29" s="2" t="str">
        <x:v>Debt principal repaid</x:v>
      </x:c>
      <x:c r="D29" s="5"/>
      <x:c r="E29" s="15" t="n">
        <x:v>10</x:v>
      </x:c>
      <x:c r="F29" s="15" t="n">
        <x:v>10</x:v>
      </x:c>
      <x:c r="G29" s="15" t="n">
        <x:v>10</x:v>
      </x:c>
      <x:c r="H29" s="2"/>
    </x:row>
    <x:row r="30" ht="23" customHeight="1">
      <x:c r="A30" s="2"/>
      <x:c r="B30" s="2"/>
      <x:c r="C30" s="22" t="str">
        <x:v>Interest rate on average debt</x:v>
      </x:c>
      <x:c r="D30" s="23"/>
      <x:c r="E30" s="24" t="n">
        <x:v>0.1</x:v>
      </x:c>
      <x:c r="F30" s="24" t="n">
        <x:v>0.1</x:v>
      </x:c>
      <x:c r="G30" s="24" t="n">
        <x:v>0.1</x:v>
      </x:c>
      <x:c r="H30" s="2"/>
    </x:row>
    <x:row r="31" ht="23" customHeight="1">
      <x:c r="A31" s="2"/>
      <x:c r="B31" s="2"/>
      <x:c r="C31" s="22" t="str">
        <x:v>Illustrative current tax rate</x:v>
      </x:c>
      <x:c r="D31" s="23"/>
      <x:c r="E31" s="24" t="n">
        <x:v>0.25</x:v>
      </x:c>
      <x:c r="F31" s="24" t="n">
        <x:v>0.25</x:v>
      </x:c>
      <x:c r="G31" s="24" t="n">
        <x:v>0.25</x:v>
      </x:c>
      <x:c r="H31" s="2"/>
    </x:row>
    <x:row r="32" ht="23" customHeight="1">
      <x:c r="A32" s="2"/>
      <x:c r="B32" s="2"/>
      <x:c r="C32" s="2" t="str">
        <x:v>New share capital</x:v>
      </x:c>
      <x:c r="D32" s="5"/>
      <x:c r="E32" s="15" t="n">
        <x:v>0</x:v>
      </x:c>
      <x:c r="F32" s="15" t="n">
        <x:v>0</x:v>
      </x:c>
      <x:c r="G32" s="15" t="n">
        <x:v>0</x:v>
      </x:c>
      <x:c r="H32" s="2"/>
    </x:row>
    <x:row r="33" ht="23" customHeight="1">
      <x:c r="A33" s="2"/>
      <x:c r="B33" s="2"/>
      <x:c r="C33" s="2" t="str">
        <x:v>Dividends paid</x:v>
      </x:c>
      <x:c r="D33" s="5"/>
      <x:c r="E33" s="15" t="n">
        <x:v>5</x:v>
      </x:c>
      <x:c r="F33" s="15" t="n">
        <x:v>8</x:v>
      </x:c>
      <x:c r="G33" s="15" t="n">
        <x:v>10</x:v>
      </x:c>
      <x:c r="H33" s="2"/>
    </x:row>
    <x:row r="34" ht="23" customHeight="1">
      <x:c r="A34" s="2"/>
      <x:c r="B34" s="2"/>
      <x:c r="C34" s="2" t="str">
        <x:v>Minimum ending cash target</x:v>
      </x:c>
      <x:c r="D34" s="5"/>
      <x:c r="E34" s="15" t="n">
        <x:v>5</x:v>
      </x:c>
      <x:c r="F34" s="15" t="n">
        <x:v>5</x:v>
      </x:c>
      <x:c r="G34" s="15" t="n">
        <x:v>5</x:v>
      </x:c>
      <x:c r="H34" s="2"/>
    </x:row>
    <x:row r="35" ht="23" customHeight="1">
      <x:c r="A35" s="2"/>
      <x:c r="B35" s="2"/>
      <x:c r="C35" s="2" t="str">
        <x:v>Days per year convention</x:v>
      </x:c>
      <x:c r="D35" s="5"/>
      <x:c r="E35" s="16" t="n">
        <x:v>365</x:v>
      </x:c>
      <x:c r="F35" s="16" t="n">
        <x:v>365</x:v>
      </x:c>
      <x:c r="G35" s="16" t="n">
        <x:v>365</x:v>
      </x:c>
      <x:c r="H35" s="2"/>
    </x:row>
    <x:row r="36" ht="23" customHeight="1">
      <x:c r="A36" s="2"/>
      <x:c r="B36" s="2"/>
      <x:c r="C36" s="2"/>
      <x:c r="D36" s="5"/>
      <x:c r="E36" s="5"/>
      <x:c r="F36" s="5"/>
      <x:c r="G36" s="5"/>
      <x:c r="H36" s="2"/>
    </x:row>
    <x:row r="37" ht="26" customHeight="1">
      <x:c r="A37" s="2"/>
      <x:c r="B37" s="2"/>
      <x:c r="C37" s="19" t="str">
        <x:v>METHOD AND USE</x:v>
      </x:c>
      <x:c r="D37" s="20"/>
      <x:c r="E37" s="20"/>
      <x:c r="F37" s="20"/>
      <x:c r="G37" s="20"/>
      <x:c r="H37" s="2"/>
    </x:row>
    <x:row r="38" ht="23" customHeight="1">
      <x:c r="A38" s="2"/>
      <x:c r="B38" s="2"/>
      <x:c r="C38" s="25" t="str">
        <x:v>Blue numbers on pale yellow are editable. Replace every example input, including opening balances.</x:v>
      </x:c>
      <x:c r="D38" s="26"/>
      <x:c r="E38" s="26"/>
      <x:c r="F38" s="26"/>
      <x:c r="G38" s="26"/>
      <x:c r="H38" s="2"/>
    </x:row>
    <x:row r="39" ht="23" customHeight="1">
      <x:c r="A39" s="2"/>
      <x:c r="B39" s="2"/>
      <x:c r="C39" s="25" t="str">
        <x:v>Zero is a valid input where permitted. A blank required input returns #N/A in its dependent calculations.</x:v>
      </x:c>
      <x:c r="D39" s="26"/>
      <x:c r="E39" s="26"/>
      <x:c r="F39" s="26"/>
      <x:c r="G39" s="26"/>
      <x:c r="H39" s="2"/>
    </x:row>
    <x:row r="40" ht="23" customHeight="1">
      <x:c r="A40" s="2"/>
      <x:c r="B40" s="2"/>
      <x:c r="C40" s="25" t="str">
        <x:v>COGS is treated as credit-purchased production supplies. Fixed cash costs cover salaries, rent and overhead.</x:v>
      </x:c>
      <x:c r="D40" s="26"/>
      <x:c r="E40" s="26"/>
      <x:c r="F40" s="26"/>
      <x:c r="G40" s="26"/>
      <x:c r="H40" s="2"/>
    </x:row>
    <x:row r="41" ht="23" customHeight="1">
      <x:c r="A41" s="2"/>
      <x:c r="B41" s="2"/>
      <x:c r="C41" s="25" t="str">
        <x:v>All sales are on credit. Inventory uses COGS only, excluding fixed costs and depreciation in this simplified model.</x:v>
      </x:c>
      <x:c r="D41" s="26"/>
      <x:c r="E41" s="26"/>
      <x:c r="F41" s="26"/>
      <x:c r="G41" s="26"/>
      <x:c r="H41" s="2"/>
    </x:row>
    <x:row r="42" ht="23" customHeight="1">
      <x:c r="A42" s="2"/>
      <x:c r="B42" s="2"/>
      <x:c r="C42" s="25" t="str">
        <x:v>Existing PPE depreciates over its remaining life. Each new cohort uses its own life, with zero residual value.</x:v>
      </x:c>
      <x:c r="D42" s="26"/>
      <x:c r="E42" s="26"/>
      <x:c r="F42" s="26"/>
      <x:c r="G42" s="26"/>
      <x:c r="H42" s="2"/>
    </x:row>
    <x:row r="43" ht="23" customHeight="1">
      <x:c r="A43" s="2"/>
      <x:c r="B43" s="2"/>
      <x:c r="C43" s="25" t="str">
        <x:v>Capex is paid and placed in service on day one. Full-year straight-line depreciation stops at zero net value.</x:v>
      </x:c>
      <x:c r="D43" s="26"/>
      <x:c r="E43" s="26"/>
      <x:c r="F43" s="26"/>
      <x:c r="G43" s="26"/>
      <x:c r="H43" s="2"/>
    </x:row>
    <x:row r="44" ht="23" customHeight="1">
      <x:c r="A44" s="2"/>
      <x:c r="B44" s="2"/>
      <x:c r="C44" s="25" t="str">
        <x:v>Debt changes occur evenly through the year. Interest uses average opening and closing debt, paid in-year.</x:v>
      </x:c>
      <x:c r="D44" s="26"/>
      <x:c r="E44" s="26"/>
      <x:c r="F44" s="26"/>
      <x:c r="G44" s="26"/>
      <x:c r="H44" s="2"/>
    </x:row>
    <x:row r="45" ht="23" customHeight="1">
      <x:c r="A45" s="2"/>
      <x:c r="B45" s="2"/>
      <x:c r="C45" s="25" t="str">
        <x:v>Current tax = positive profit before tax × illustrative rate, paid in-year. Loss tax benefits are excluded.</x:v>
      </x:c>
      <x:c r="D45" s="26"/>
      <x:c r="E45" s="26"/>
      <x:c r="F45" s="26"/>
      <x:c r="G45" s="26"/>
      <x:c r="H45" s="2"/>
    </x:row>
    <x:row r="46" ht="23" customHeight="1">
      <x:c r="A46" s="2"/>
      <x:c r="B46" s="2"/>
      <x:c r="C46" s="25" t="str">
        <x:v>Cash operating costs, interest and tax are paid in-year. No unpaid accruals, disposals or capital creditors.</x:v>
      </x:c>
      <x:c r="D46" s="26"/>
      <x:c r="E46" s="26"/>
      <x:c r="F46" s="26"/>
      <x:c r="G46" s="26"/>
      <x:c r="H46" s="2"/>
    </x:row>
    <x:row r="47" ht="23" customHeight="1">
      <x:c r="A47" s="2"/>
      <x:c r="B47" s="2"/>
      <x:c r="C47" s="25" t="str">
        <x:v>Excluded: GST, deferred tax, leases, investments, provisions, other balances and intra-year seasonality.</x:v>
      </x:c>
      <x:c r="D47" s="26"/>
      <x:c r="E47" s="26"/>
      <x:c r="F47" s="26"/>
      <x:c r="G47" s="26"/>
      <x:c r="H47" s="2"/>
    </x:row>
    <x:row r="48" ht="23" customHeight="1">
      <x:c r="A48" s="2"/>
      <x:c r="B48" s="2"/>
      <x:c r="C48" s="25" t="str">
        <x:v>All amounts are synthetic. This teaching model is not actual company data, a statutory or bank-approved format.</x:v>
      </x:c>
      <x:c r="D48" s="26"/>
      <x:c r="E48" s="26"/>
      <x:c r="F48" s="26"/>
      <x:c r="G48" s="26"/>
      <x:c r="H48" s="2"/>
    </x:row>
    <x:row r="49" ht="23" customHeight="1">
      <x:c r="A49" s="2"/>
      <x:c r="B49" s="2"/>
      <x:c r="C49" s="25" t="str">
        <x:v>Conceptual source: CFI, Three Financial Statements (accessed 13 October 2026).</x:v>
      </x:c>
      <x:c r="D49" s="26"/>
      <x:c r="E49" s="26"/>
      <x:c r="F49" s="26"/>
      <x:c r="G49" s="26"/>
      <x:c r="H49" s="2"/>
    </x:row>
    <x:row r="50" ht="23" customHeight="1">
      <x:c r="A50" s="2"/>
      <x:c r="B50" s="2"/>
      <x:c r="C50" s="25" t="str">
        <x:v>https://corporatefinanceinstitute.com/resources/accounting/three-financial-statements/</x:v>
      </x:c>
      <x:c r="D50" s="26"/>
      <x:c r="E50" s="26"/>
      <x:c r="F50" s="26"/>
      <x:c r="G50" s="26"/>
      <x:c r="H50" s="2"/>
    </x:row>
    <x:row r="51" ht="23" customHeight="1">
      <x:c r="A51" s="2"/>
      <x:c r="B51" s="2"/>
      <x:c r="C51" s="2"/>
      <x:c r="D51" s="5"/>
      <x:c r="E51" s="5"/>
      <x:c r="F51" s="5"/>
      <x:c r="G51" s="5"/>
      <x:c r="H51" s="2"/>
    </x:row>
    <x:row r="52" ht="23" customHeight="1">
      <x:c r="A52" s="2"/>
      <x:c r="B52" s="2"/>
      <x:c r="C52" s="2"/>
      <x:c r="D52" s="5"/>
      <x:c r="E52" s="5"/>
      <x:c r="F52" s="5"/>
      <x:c r="G52" s="5"/>
      <x:c r="H52" s="2"/>
    </x:row>
    <x:row r="53" ht="23" customHeight="1">
      <x:c r="A53" s="2"/>
      <x:c r="B53" s="2"/>
      <x:c r="C53" s="2"/>
      <x:c r="D53" s="5"/>
      <x:c r="E53" s="5"/>
      <x:c r="F53" s="5"/>
      <x:c r="G53" s="5"/>
      <x:c r="H53" s="2"/>
    </x:row>
    <x:row r="54">
      <x:c r="D54" s="6"/>
      <x:c r="E54" s="6"/>
      <x:c r="F54" s="6"/>
      <x:c r="G54" s="6"/>
    </x:row>
    <x:row r="55">
      <x:c r="D55" s="6"/>
      <x:c r="E55" s="6"/>
      <x:c r="F55" s="6"/>
      <x:c r="G55" s="6"/>
    </x:row>
    <x:row r="56">
      <x:c r="D56" s="6"/>
      <x:c r="E56" s="6"/>
      <x:c r="F56" s="6"/>
      <x:c r="G56" s="6"/>
    </x:row>
    <x:row r="57">
      <x:c r="D57" s="6"/>
      <x:c r="E57" s="6"/>
      <x:c r="F57" s="6"/>
      <x:c r="G57" s="6"/>
    </x:row>
    <x:row r="58">
      <x:c r="D58" s="6"/>
      <x:c r="E58" s="6"/>
      <x:c r="F58" s="6"/>
      <x:c r="G58" s="6"/>
    </x:row>
    <x:row r="59">
      <x:c r="D59" s="6"/>
      <x:c r="E59" s="6"/>
      <x:c r="F59" s="6"/>
      <x:c r="G59" s="6"/>
    </x:row>
    <x:row r="60">
      <x:c r="D60" s="6"/>
      <x:c r="E60" s="6"/>
      <x:c r="F60" s="6"/>
      <x:c r="G60" s="6"/>
    </x:row>
    <x:row r="61">
      <x:c r="D61" s="6"/>
      <x:c r="E61" s="6"/>
      <x:c r="F61" s="6"/>
      <x:c r="G61" s="6"/>
    </x:row>
    <x:row r="62">
      <x:c r="D62" s="6"/>
      <x:c r="E62" s="6"/>
      <x:c r="F62" s="6"/>
      <x:c r="G62" s="6"/>
    </x:row>
    <x:row r="63">
      <x:c r="D63" s="6"/>
      <x:c r="E63" s="6"/>
      <x:c r="F63" s="6"/>
      <x:c r="G63" s="6"/>
    </x:row>
    <x:row r="64">
      <x:c r="D64" s="6"/>
      <x:c r="E64" s="6"/>
      <x:c r="F64" s="6"/>
      <x:c r="G64" s="6"/>
    </x:row>
    <x:row r="65">
      <x:c r="D65" s="6"/>
      <x:c r="E65" s="6"/>
      <x:c r="F65" s="6"/>
      <x:c r="G65" s="6"/>
    </x:row>
    <x:row r="66">
      <x:c r="D66" s="6"/>
      <x:c r="E66" s="6"/>
      <x:c r="F66" s="6"/>
      <x:c r="G66" s="6"/>
    </x:row>
    <x:row r="67">
      <x:c r="D67" s="6"/>
      <x:c r="E67" s="6"/>
      <x:c r="F67" s="6"/>
      <x:c r="G67" s="6"/>
    </x:row>
    <x:row r="68">
      <x:c r="D68" s="6"/>
      <x:c r="E68" s="6"/>
      <x:c r="F68" s="6"/>
      <x:c r="G68" s="6"/>
    </x:row>
    <x:row r="69">
      <x:c r="D69" s="6"/>
      <x:c r="E69" s="6"/>
      <x:c r="F69" s="6"/>
      <x:c r="G69" s="6"/>
    </x:row>
    <x:row r="70">
      <x:c r="D70" s="6"/>
      <x:c r="E70" s="6"/>
      <x:c r="F70" s="6"/>
      <x:c r="G70" s="6"/>
    </x:row>
    <x:row r="71">
      <x:c r="D71" s="6"/>
      <x:c r="E71" s="6"/>
      <x:c r="F71" s="6"/>
      <x:c r="G71" s="6"/>
    </x:row>
    <x:row r="72">
      <x:c r="D72" s="6"/>
      <x:c r="E72" s="6"/>
      <x:c r="F72" s="6"/>
      <x:c r="G72" s="6"/>
    </x:row>
    <x:row r="73">
      <x:c r="D73" s="6"/>
      <x:c r="E73" s="6"/>
      <x:c r="F73" s="6"/>
      <x:c r="G73" s="6"/>
    </x:row>
    <x:row r="74">
      <x:c r="D74" s="6"/>
      <x:c r="E74" s="6"/>
      <x:c r="F74" s="6"/>
      <x:c r="G74" s="6"/>
    </x:row>
    <x:row r="75">
      <x:c r="D75" s="6"/>
      <x:c r="E75" s="6"/>
      <x:c r="F75" s="6"/>
      <x:c r="G75" s="6"/>
    </x:row>
    <x:row r="76">
      <x:c r="D76" s="6"/>
      <x:c r="E76" s="6"/>
      <x:c r="F76" s="6"/>
      <x:c r="G76" s="6"/>
    </x:row>
    <x:row r="77">
      <x:c r="D77" s="6"/>
      <x:c r="E77" s="6"/>
      <x:c r="F77" s="6"/>
      <x:c r="G77" s="6"/>
    </x:row>
    <x:row r="78">
      <x:c r="D78" s="6"/>
      <x:c r="E78" s="6"/>
      <x:c r="F78" s="6"/>
      <x:c r="G78" s="6"/>
    </x:row>
    <x:row r="79">
      <x:c r="D79" s="6"/>
      <x:c r="E79" s="6"/>
      <x:c r="F79" s="6"/>
      <x:c r="G79" s="6"/>
    </x:row>
    <x:row r="80">
      <x:c r="D80" s="6"/>
      <x:c r="E80" s="6"/>
      <x:c r="F80" s="6"/>
      <x:c r="G80" s="6"/>
    </x:row>
    <x:row r="81">
      <x:c r="D81" s="6"/>
      <x:c r="E81" s="6"/>
      <x:c r="F81" s="6"/>
      <x:c r="G81" s="6"/>
    </x:row>
    <x:row r="82">
      <x:c r="D82" s="6"/>
      <x:c r="E82" s="6"/>
      <x:c r="F82" s="6"/>
      <x:c r="G82" s="6"/>
    </x:row>
    <x:row r="83">
      <x:c r="D83" s="6"/>
      <x:c r="E83" s="6"/>
      <x:c r="F83" s="6"/>
      <x:c r="G83" s="6"/>
    </x:row>
    <x:row r="84">
      <x:c r="D84" s="6"/>
      <x:c r="E84" s="6"/>
      <x:c r="F84" s="6"/>
      <x:c r="G84" s="6"/>
    </x:row>
    <x:row r="85">
      <x:c r="D85" s="6"/>
      <x:c r="E85" s="6"/>
      <x:c r="F85" s="6"/>
      <x:c r="G85" s="6"/>
    </x:row>
    <x:row r="86">
      <x:c r="D86" s="6"/>
      <x:c r="E86" s="6"/>
      <x:c r="F86" s="6"/>
      <x:c r="G86" s="6"/>
    </x:row>
    <x:row r="87">
      <x:c r="D87" s="6"/>
      <x:c r="E87" s="6"/>
      <x:c r="F87" s="6"/>
      <x:c r="G87" s="6"/>
    </x:row>
    <x:row r="88">
      <x:c r="D88" s="6"/>
      <x:c r="E88" s="6"/>
      <x:c r="F88" s="6"/>
      <x:c r="G88" s="6"/>
    </x:row>
    <x:row r="89">
      <x:c r="D89" s="6"/>
      <x:c r="E89" s="6"/>
      <x:c r="F89" s="6"/>
      <x:c r="G89" s="6"/>
    </x:row>
    <x:row r="90">
      <x:c r="D90" s="6"/>
      <x:c r="E90" s="6"/>
      <x:c r="F90" s="6"/>
      <x:c r="G90" s="6"/>
    </x:row>
  </x:sheetData>
  <x:conditionalFormatting sqref="D8:D17">
    <x:cfRule type="containsBlanks" dxfId="0" priority="1"/>
  </x:conditionalFormatting>
  <x:conditionalFormatting sqref="E20:G35">
    <x:cfRule type="containsBlanks" dxfId="1" priority="2"/>
  </x:conditionalFormatting>
  <x:conditionalFormatting sqref="D12:D12">
    <x:cfRule type="expression" dxfId="2" priority="3">
      <x:formula>D12&gt;D11</x:formula>
    </x:cfRule>
  </x:conditionalFormatting>
  <x:conditionalFormatting sqref="E27:G27">
    <x:cfRule type="expression" dxfId="3" priority="4">
      <x:formula>OR(E27&lt;1,MOD(E27,1)&lt;&gt;0)</x:formula>
    </x:cfRule>
  </x:conditionalFormatting>
  <x:conditionalFormatting sqref="D17:D17">
    <x:cfRule type="expression" dxfId="4" priority="5">
      <x:formula>OR(D17&lt;1,MOD(D17,1)&lt;&gt;0)</x:formula>
    </x:cfRule>
  </x:conditionalFormatting>
  <x:dataValidations count="10">
    <x:dataValidation type="decimal" operator="greaterThanOrEqual" sqref="D8:D15">
      <x:formula1>0</x:formula1>
    </x:dataValidation>
    <x:dataValidation type="decimal" operator="between" sqref="D16">
      <x:formula1>-1000000000000</x:formula1>
      <x:formula2>1000000000000</x:formula2>
    </x:dataValidation>
    <x:dataValidation type="whole" operator="greaterThanOrEqual" sqref="D17">
      <x:formula1>1</x:formula1>
    </x:dataValidation>
    <x:dataValidation type="decimal" operator="greaterThanOrEqual" sqref="E20:G26">
      <x:formula1>0</x:formula1>
    </x:dataValidation>
    <x:dataValidation type="decimal" operator="greaterThanOrEqual" sqref="E28:G29">
      <x:formula1>0</x:formula1>
    </x:dataValidation>
    <x:dataValidation type="decimal" operator="greaterThanOrEqual" sqref="E32:G34">
      <x:formula1>0</x:formula1>
    </x:dataValidation>
    <x:dataValidation type="decimal" operator="between" sqref="E30:G30">
      <x:formula1>0</x:formula1>
      <x:formula2>1</x:formula2>
    </x:dataValidation>
    <x:dataValidation type="decimal" operator="between" sqref="E31:G31">
      <x:formula1>0</x:formula1>
      <x:formula2>1</x:formula2>
    </x:dataValidation>
    <x:dataValidation type="whole" operator="greaterThanOrEqual" sqref="E27:G27">
      <x:formula1>1</x:formula1>
    </x:dataValidation>
    <x:dataValidation type="whole" operator="greaterThanOrEqual" sqref="E35:G35">
      <x:formula1>1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" hidden="0" customWidth="1"/>
    <x:col min="2" max="2" width="2" hidden="0" customWidth="1"/>
    <x:col min="3" max="3" width="43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2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</x:row>
    <x:row r="2" ht="30" customHeight="1">
      <x:c r="A2" s="2"/>
      <x:c r="B2" s="2"/>
      <x:c r="C2" s="7" t="str">
        <x:v>Supporting schedules</x:v>
      </x:c>
      <x:c r="D2" s="7"/>
      <x:c r="E2" s="7"/>
      <x:c r="F2" s="7"/>
      <x:c r="G2" s="7"/>
      <x:c r="H2" s="2"/>
    </x:row>
    <x:row r="3" ht="23" customHeight="1">
      <x:c r="A3" s="2"/>
      <x:c r="B3" s="2"/>
      <x:c r="C3" s="8" t="str">
        <x:v>Fictional SME manufacturer. Annual example, INR lakh. Prepared 13 October 2026.</x:v>
      </x:c>
      <x:c r="D3" s="8"/>
      <x:c r="E3" s="8"/>
      <x:c r="F3" s="8"/>
      <x:c r="G3" s="8"/>
      <x:c r="H3" s="2"/>
    </x:row>
    <x:row r="4" ht="23" customHeight="1">
      <x:c r="A4" s="2"/>
      <x:c r="B4" s="2"/>
      <x:c r="C4" s="9"/>
      <x:c r="D4" s="9"/>
      <x:c r="E4" s="9"/>
      <x:c r="F4" s="9"/>
      <x:c r="G4" s="9"/>
      <x:c r="H4" s="2"/>
    </x:row>
    <x:row r="5" ht="24" customHeight="1">
      <x:c r="A5" s="2"/>
      <x:c r="B5" s="2"/>
      <x:c r="C5" s="12" t="str">
        <x:v>INR lakh</x:v>
      </x:c>
      <x:c r="D5" s="12" t="str">
        <x:v>Opening</x:v>
      </x:c>
      <x:c r="E5" s="12" t="str">
        <x:v>Forecast</x:v>
      </x:c>
      <x:c r="F5" s="12" t="str">
        <x:v>Forecast</x:v>
      </x:c>
      <x:c r="G5" s="12" t="str">
        <x:v>Forecast</x:v>
      </x:c>
      <x:c r="H5" s="2"/>
    </x:row>
    <x:row r="6" ht="24" customHeight="1">
      <x:c r="A6" s="2"/>
      <x:c r="B6" s="2"/>
      <x:c r="C6" s="12"/>
      <x:c r="D6" s="13" t="d">
        <x:v>2026-03-31T00:00:00.000Z</x:v>
      </x:c>
      <x:c r="E6" s="13" t="d">
        <x:v>2027-03-31T00:00:00.000Z</x:v>
      </x:c>
      <x:c r="F6" s="13" t="d">
        <x:v>2028-03-31T00:00:00.000Z</x:v>
      </x:c>
      <x:c r="G6" s="13" t="d">
        <x:v>2029-03-31T00:00:00.000Z</x:v>
      </x:c>
      <x:c r="H6" s="2"/>
    </x:row>
    <x:row r="7" ht="23" customHeight="1">
      <x:c r="A7" s="2"/>
      <x:c r="B7" s="2"/>
      <x:c r="C7" s="2"/>
      <x:c r="D7" s="5"/>
      <x:c r="E7" s="5"/>
      <x:c r="F7" s="5"/>
      <x:c r="G7" s="5"/>
      <x:c r="H7" s="2"/>
    </x:row>
    <x:row r="8" ht="26" customHeight="1">
      <x:c r="A8" s="2"/>
      <x:c r="B8" s="2"/>
      <x:c r="C8" s="19" t="str">
        <x:v>PROFIT AND LOSS</x:v>
      </x:c>
      <x:c r="D8" s="20"/>
      <x:c r="E8" s="20"/>
      <x:c r="F8" s="20"/>
      <x:c r="G8" s="20"/>
      <x:c r="H8" s="2"/>
    </x:row>
    <x:row r="9" ht="23" customHeight="1">
      <x:c r="A9" s="2"/>
      <x:c r="B9" s="2"/>
      <x:c r="C9" s="2" t="str">
        <x:v>Revenue</x:v>
      </x:c>
      <x:c r="D9" s="5"/>
      <x:c r="E9" s="31" t="n">
        <x:f>IF(AND(ISNUMBER('Assumptions'!E20),'Assumptions'!E20&gt;=0),'Assumptions'!E20,NA())</x:f>
        <x:v>240</x:v>
      </x:c>
      <x:c r="F9" s="31" t="n">
        <x:f>IF(AND(ISNUMBER('Assumptions'!F20),'Assumptions'!F20&gt;=0),'Assumptions'!F20,NA())</x:f>
        <x:v>288</x:v>
      </x:c>
      <x:c r="G9" s="31" t="n">
        <x:f>IF(AND(ISNUMBER('Assumptions'!G20),'Assumptions'!G20&gt;=0),'Assumptions'!G20,NA())</x:f>
        <x:v>331.2</x:v>
      </x:c>
      <x:c r="H9" s="2"/>
    </x:row>
    <x:row r="10" ht="23" customHeight="1">
      <x:c r="A10" s="2"/>
      <x:c r="B10" s="2"/>
      <x:c r="C10" s="2" t="str">
        <x:v>Cost of goods sold</x:v>
      </x:c>
      <x:c r="D10" s="5"/>
      <x:c r="E10" s="31" t="n">
        <x:f>E9*IF(AND(ISNUMBER('Assumptions'!E21),'Assumptions'!E21&gt;=0),'Assumptions'!E21,NA())</x:f>
        <x:v>144</x:v>
      </x:c>
      <x:c r="F10" s="31" t="n">
        <x:f>F9*IF(AND(ISNUMBER('Assumptions'!F21),'Assumptions'!F21&gt;=0),'Assumptions'!F21,NA())</x:f>
        <x:v>172.79999999999998</x:v>
      </x:c>
      <x:c r="G10" s="31" t="n">
        <x:f>G9*IF(AND(ISNUMBER('Assumptions'!G21),'Assumptions'!G21&gt;=0),'Assumptions'!G21,NA())</x:f>
        <x:v>198.72</x:v>
      </x:c>
      <x:c r="H10" s="2"/>
    </x:row>
    <x:row r="11" ht="23" customHeight="1">
      <x:c r="A11" s="2"/>
      <x:c r="B11" s="2"/>
      <x:c r="C11" s="29" t="str">
        <x:v>Gross profit</x:v>
      </x:c>
      <x:c r="D11" s="30"/>
      <x:c r="E11" s="32" t="n">
        <x:f>E9-E10</x:f>
        <x:v>96</x:v>
      </x:c>
      <x:c r="F11" s="32" t="n">
        <x:f>F9-F10</x:f>
        <x:v>115.20000000000002</x:v>
      </x:c>
      <x:c r="G11" s="32" t="n">
        <x:f>G9-G10</x:f>
        <x:v>132.48</x:v>
      </x:c>
      <x:c r="H11" s="2"/>
    </x:row>
    <x:row r="12" ht="23" customHeight="1">
      <x:c r="A12" s="2"/>
      <x:c r="B12" s="2"/>
      <x:c r="C12" s="2" t="str">
        <x:v>Fixed cash operating costs</x:v>
      </x:c>
      <x:c r="D12" s="5"/>
      <x:c r="E12" s="31" t="n">
        <x:f>IF(AND(ISNUMBER('Assumptions'!E22),'Assumptions'!E22&gt;=0),'Assumptions'!E22,NA())</x:f>
        <x:v>48</x:v>
      </x:c>
      <x:c r="F12" s="31" t="n">
        <x:f>IF(AND(ISNUMBER('Assumptions'!F22),'Assumptions'!F22&gt;=0),'Assumptions'!F22,NA())</x:f>
        <x:v>52.8</x:v>
      </x:c>
      <x:c r="G12" s="31" t="n">
        <x:f>IF(AND(ISNUMBER('Assumptions'!G22),'Assumptions'!G22&gt;=0),'Assumptions'!G22,NA())</x:f>
        <x:v>58.08</x:v>
      </x:c>
      <x:c r="H12" s="2"/>
    </x:row>
    <x:row r="13" ht="23" customHeight="1">
      <x:c r="A13" s="2"/>
      <x:c r="B13" s="2"/>
      <x:c r="C13" s="29" t="str">
        <x:v>EBITDA</x:v>
      </x:c>
      <x:c r="D13" s="30"/>
      <x:c r="E13" s="32" t="n">
        <x:f>E11-E12</x:f>
        <x:v>48</x:v>
      </x:c>
      <x:c r="F13" s="32" t="n">
        <x:f>F11-F12</x:f>
        <x:v>62.40000000000002</x:v>
      </x:c>
      <x:c r="G13" s="32" t="n">
        <x:f>G11-G12</x:f>
        <x:v>74.39999999999999</x:v>
      </x:c>
      <x:c r="H13" s="2"/>
    </x:row>
    <x:row r="14" ht="23" customHeight="1">
      <x:c r="A14" s="2"/>
      <x:c r="B14" s="2"/>
      <x:c r="C14" s="2" t="str">
        <x:v>Depreciation</x:v>
      </x:c>
      <x:c r="D14" s="5"/>
      <x:c r="E14" s="33" t="n">
        <x:f>E43</x:f>
        <x:v>14</x:v>
      </x:c>
      <x:c r="F14" s="33" t="n">
        <x:f>F43</x:f>
        <x:v>17</x:v>
      </x:c>
      <x:c r="G14" s="33" t="n">
        <x:f>G43</x:f>
        <x:v>20</x:v>
      </x:c>
      <x:c r="H14" s="2"/>
    </x:row>
    <x:row r="15" ht="23" customHeight="1">
      <x:c r="A15" s="2"/>
      <x:c r="B15" s="2"/>
      <x:c r="C15" s="29" t="str">
        <x:v>Profit before interest and tax</x:v>
      </x:c>
      <x:c r="D15" s="30"/>
      <x:c r="E15" s="32" t="n">
        <x:f>E13-E14</x:f>
        <x:v>34</x:v>
      </x:c>
      <x:c r="F15" s="32" t="n">
        <x:f>F13-F14</x:f>
        <x:v>45.40000000000002</x:v>
      </x:c>
      <x:c r="G15" s="32" t="n">
        <x:f>G13-G14</x:f>
        <x:v>54.39999999999999</x:v>
      </x:c>
      <x:c r="H15" s="2"/>
    </x:row>
    <x:row r="16" ht="23" customHeight="1">
      <x:c r="A16" s="2"/>
      <x:c r="B16" s="2"/>
      <x:c r="C16" s="2" t="str">
        <x:v>Interest expense</x:v>
      </x:c>
      <x:c r="D16" s="5"/>
      <x:c r="E16" s="33" t="n">
        <x:f>E53</x:f>
        <x:v>5.5</x:v>
      </x:c>
      <x:c r="F16" s="33" t="n">
        <x:f>F53</x:f>
        <x:v>4.5</x:v>
      </x:c>
      <x:c r="G16" s="33" t="n">
        <x:f>G53</x:f>
        <x:v>3.5</x:v>
      </x:c>
      <x:c r="H16" s="2"/>
    </x:row>
    <x:row r="17" ht="23" customHeight="1">
      <x:c r="A17" s="2"/>
      <x:c r="B17" s="2"/>
      <x:c r="C17" s="29" t="str">
        <x:v>Profit before tax</x:v>
      </x:c>
      <x:c r="D17" s="30"/>
      <x:c r="E17" s="32" t="n">
        <x:f>E15-E16</x:f>
        <x:v>28.5</x:v>
      </x:c>
      <x:c r="F17" s="32" t="n">
        <x:f>F15-F16</x:f>
        <x:v>40.90000000000002</x:v>
      </x:c>
      <x:c r="G17" s="32" t="n">
        <x:f>G15-G16</x:f>
        <x:v>50.89999999999999</x:v>
      </x:c>
      <x:c r="H17" s="2"/>
    </x:row>
    <x:row r="18" ht="23" customHeight="1">
      <x:c r="A18" s="2"/>
      <x:c r="B18" s="2"/>
      <x:c r="C18" s="2" t="str">
        <x:v>Current tax expense</x:v>
      </x:c>
      <x:c r="D18" s="5"/>
      <x:c r="E18" s="31" t="n">
        <x:f>MAX(0,E17)*IF(AND(ISNUMBER('Assumptions'!E31),'Assumptions'!E31&gt;=0,'Assumptions'!E31&lt;=1),'Assumptions'!E31,NA())</x:f>
        <x:v>7.125</x:v>
      </x:c>
      <x:c r="F18" s="31" t="n">
        <x:f>MAX(0,F17)*IF(AND(ISNUMBER('Assumptions'!F31),'Assumptions'!F31&gt;=0,'Assumptions'!F31&lt;=1),'Assumptions'!F31,NA())</x:f>
        <x:v>10.225000000000005</x:v>
      </x:c>
      <x:c r="G18" s="31" t="n">
        <x:f>MAX(0,G17)*IF(AND(ISNUMBER('Assumptions'!G31),'Assumptions'!G31&gt;=0,'Assumptions'!G31&lt;=1),'Assumptions'!G31,NA())</x:f>
        <x:v>12.724999999999998</x:v>
      </x:c>
      <x:c r="H18" s="2"/>
    </x:row>
    <x:row r="19" ht="23" customHeight="1">
      <x:c r="A19" s="2"/>
      <x:c r="B19" s="2"/>
      <x:c r="C19" s="29" t="str">
        <x:v>Profit after tax</x:v>
      </x:c>
      <x:c r="D19" s="30"/>
      <x:c r="E19" s="32" t="n">
        <x:f>E17-E18</x:f>
        <x:v>21.375</x:v>
      </x:c>
      <x:c r="F19" s="32" t="n">
        <x:f>F17-F18</x:f>
        <x:v>30.675000000000015</x:v>
      </x:c>
      <x:c r="G19" s="32" t="n">
        <x:f>G17-G18</x:f>
        <x:v>38.175</x:v>
      </x:c>
      <x:c r="H19" s="2"/>
    </x:row>
    <x:row r="20" ht="23" customHeight="1">
      <x:c r="A20" s="2"/>
      <x:c r="B20" s="2"/>
      <x:c r="C20" s="2"/>
      <x:c r="D20" s="5"/>
      <x:c r="E20" s="5"/>
      <x:c r="F20" s="5"/>
      <x:c r="G20" s="5"/>
      <x:c r="H20" s="2"/>
    </x:row>
    <x:row r="21" ht="26" customHeight="1">
      <x:c r="A21" s="2"/>
      <x:c r="B21" s="2"/>
      <x:c r="C21" s="19" t="str">
        <x:v>WORKING CAPITAL</x:v>
      </x:c>
      <x:c r="D21" s="20"/>
      <x:c r="E21" s="20"/>
      <x:c r="F21" s="20"/>
      <x:c r="G21" s="20"/>
      <x:c r="H21" s="2"/>
    </x:row>
    <x:row r="22" ht="23" customHeight="1">
      <x:c r="A22" s="2"/>
      <x:c r="B22" s="2"/>
      <x:c r="C22" s="2" t="str">
        <x:v>Receivable days</x:v>
      </x:c>
      <x:c r="D22" s="5"/>
      <x:c r="E22" s="34" t="n">
        <x:f>IF(AND(ISNUMBER('Assumptions'!E23),'Assumptions'!E23&gt;=0),'Assumptions'!E23,NA())</x:f>
        <x:v>45</x:v>
      </x:c>
      <x:c r="F22" s="34" t="n">
        <x:f>IF(AND(ISNUMBER('Assumptions'!F23),'Assumptions'!F23&gt;=0),'Assumptions'!F23,NA())</x:f>
        <x:v>45</x:v>
      </x:c>
      <x:c r="G22" s="34" t="n">
        <x:f>IF(AND(ISNUMBER('Assumptions'!G23),'Assumptions'!G23&gt;=0),'Assumptions'!G23,NA())</x:f>
        <x:v>45</x:v>
      </x:c>
      <x:c r="H22" s="2"/>
    </x:row>
    <x:row r="23" ht="23" customHeight="1">
      <x:c r="A23" s="2"/>
      <x:c r="B23" s="2"/>
      <x:c r="C23" s="2" t="str">
        <x:v>Inventory days</x:v>
      </x:c>
      <x:c r="D23" s="5"/>
      <x:c r="E23" s="34" t="n">
        <x:f>IF(AND(ISNUMBER('Assumptions'!E24),'Assumptions'!E24&gt;=0),'Assumptions'!E24,NA())</x:f>
        <x:v>60</x:v>
      </x:c>
      <x:c r="F23" s="34" t="n">
        <x:f>IF(AND(ISNUMBER('Assumptions'!F24),'Assumptions'!F24&gt;=0),'Assumptions'!F24,NA())</x:f>
        <x:v>60</x:v>
      </x:c>
      <x:c r="G23" s="34" t="n">
        <x:f>IF(AND(ISNUMBER('Assumptions'!G24),'Assumptions'!G24&gt;=0),'Assumptions'!G24,NA())</x:f>
        <x:v>60</x:v>
      </x:c>
      <x:c r="H23" s="2"/>
    </x:row>
    <x:row r="24" ht="23" customHeight="1">
      <x:c r="A24" s="2"/>
      <x:c r="B24" s="2"/>
      <x:c r="C24" s="2" t="str">
        <x:v>Payable days</x:v>
      </x:c>
      <x:c r="D24" s="5"/>
      <x:c r="E24" s="34" t="n">
        <x:f>IF(AND(ISNUMBER('Assumptions'!E25),'Assumptions'!E25&gt;=0),'Assumptions'!E25,NA())</x:f>
        <x:v>45</x:v>
      </x:c>
      <x:c r="F24" s="34" t="n">
        <x:f>IF(AND(ISNUMBER('Assumptions'!F25),'Assumptions'!F25&gt;=0),'Assumptions'!F25,NA())</x:f>
        <x:v>45</x:v>
      </x:c>
      <x:c r="G24" s="34" t="n">
        <x:f>IF(AND(ISNUMBER('Assumptions'!G25),'Assumptions'!G25&gt;=0),'Assumptions'!G25,NA())</x:f>
        <x:v>45</x:v>
      </x:c>
      <x:c r="H24" s="2"/>
    </x:row>
    <x:row r="25" ht="23" customHeight="1">
      <x:c r="A25" s="2"/>
      <x:c r="B25" s="2"/>
      <x:c r="C25" s="2" t="str">
        <x:v>Days per year convention</x:v>
      </x:c>
      <x:c r="D25" s="5"/>
      <x:c r="E25" s="34" t="n">
        <x:f>IF(AND(ISNUMBER('Assumptions'!E35),'Assumptions'!E35&gt;=1),'Assumptions'!E35,NA())</x:f>
        <x:v>365</x:v>
      </x:c>
      <x:c r="F25" s="34" t="n">
        <x:f>IF(AND(ISNUMBER('Assumptions'!F35),'Assumptions'!F35&gt;=1),'Assumptions'!F35,NA())</x:f>
        <x:v>365</x:v>
      </x:c>
      <x:c r="G25" s="34" t="n">
        <x:f>IF(AND(ISNUMBER('Assumptions'!G35),'Assumptions'!G35&gt;=1),'Assumptions'!G35,NA())</x:f>
        <x:v>365</x:v>
      </x:c>
      <x:c r="H25" s="2"/>
    </x:row>
    <x:row r="26" ht="23" customHeight="1">
      <x:c r="A26" s="2"/>
      <x:c r="B26" s="2"/>
      <x:c r="C26" s="2" t="str">
        <x:v>Closing trade receivables</x:v>
      </x:c>
      <x:c r="D26" s="5"/>
      <x:c r="E26" s="33" t="n">
        <x:f>E9*E22/E25</x:f>
        <x:v>29.589041095890412</x:v>
      </x:c>
      <x:c r="F26" s="33" t="n">
        <x:f>F9*F22/F25</x:f>
        <x:v>35.50684931506849</x:v>
      </x:c>
      <x:c r="G26" s="33" t="n">
        <x:f>G9*G22/G25</x:f>
        <x:v>40.83287671232877</x:v>
      </x:c>
      <x:c r="H26" s="2"/>
    </x:row>
    <x:row r="27" ht="23" customHeight="1">
      <x:c r="A27" s="2"/>
      <x:c r="B27" s="2"/>
      <x:c r="C27" s="2" t="str">
        <x:v>Opening inventory</x:v>
      </x:c>
      <x:c r="D27" s="5"/>
      <x:c r="E27" s="31" t="n">
        <x:f>IF(AND(ISNUMBER('Assumptions'!D10),'Assumptions'!D10&gt;=0),'Assumptions'!D10,NA())</x:f>
        <x:v>24</x:v>
      </x:c>
      <x:c r="F27" s="33" t="n">
        <x:f>E28</x:f>
        <x:v>23.671232876712327</x:v>
      </x:c>
      <x:c r="G27" s="33" t="n">
        <x:f>F28</x:f>
        <x:v>28.405479452054788</x:v>
      </x:c>
      <x:c r="H27" s="2"/>
    </x:row>
    <x:row r="28" ht="23" customHeight="1">
      <x:c r="A28" s="2"/>
      <x:c r="B28" s="2"/>
      <x:c r="C28" s="2" t="str">
        <x:v>Closing inventory</x:v>
      </x:c>
      <x:c r="D28" s="5"/>
      <x:c r="E28" s="33" t="n">
        <x:f>E10*E23/E25</x:f>
        <x:v>23.671232876712327</x:v>
      </x:c>
      <x:c r="F28" s="33" t="n">
        <x:f>F10*F23/F25</x:f>
        <x:v>28.405479452054788</x:v>
      </x:c>
      <x:c r="G28" s="33" t="n">
        <x:f>G10*G23/G25</x:f>
        <x:v>32.666301369863014</x:v>
      </x:c>
      <x:c r="H28" s="2"/>
    </x:row>
    <x:row r="29" ht="23" customHeight="1">
      <x:c r="A29" s="2"/>
      <x:c r="B29" s="2"/>
      <x:c r="C29" s="2" t="str">
        <x:v>Credit purchases</x:v>
      </x:c>
      <x:c r="D29" s="5"/>
      <x:c r="E29" s="33" t="n">
        <x:f>E10+E28-E27</x:f>
        <x:v>143.67123287671234</x:v>
      </x:c>
      <x:c r="F29" s="33" t="n">
        <x:f>F10+F28-F27</x:f>
        <x:v>177.53424657534242</x:v>
      </x:c>
      <x:c r="G29" s="33" t="n">
        <x:f>G10+G28-G27</x:f>
        <x:v>202.98082191780824</x:v>
      </x:c>
      <x:c r="H29" s="2"/>
    </x:row>
    <x:row r="30" ht="23" customHeight="1">
      <x:c r="A30" s="2"/>
      <x:c r="B30" s="2"/>
      <x:c r="C30" s="2" t="str">
        <x:v>Closing trade payables</x:v>
      </x:c>
      <x:c r="D30" s="5"/>
      <x:c r="E30" s="33" t="n">
        <x:f>E29*E24/E25</x:f>
        <x:v>17.71289172452618</x:v>
      </x:c>
      <x:c r="F30" s="33" t="n">
        <x:f>F29*F24/F25</x:f>
        <x:v>21.887783824357285</x:v>
      </x:c>
      <x:c r="G30" s="33" t="n">
        <x:f>G29*G24/G25</x:f>
        <x:v>25.02503283918184</x:v>
      </x:c>
      <x:c r="H30" s="2"/>
    </x:row>
    <x:row r="31" ht="23" customHeight="1">
      <x:c r="A31" s="2"/>
      <x:c r="B31" s="2"/>
      <x:c r="C31" s="29" t="str">
        <x:v>Operating working capital</x:v>
      </x:c>
      <x:c r="D31" s="30"/>
      <x:c r="E31" s="32" t="n">
        <x:f>SUM(E26,E28)-E30</x:f>
        <x:v>35.54738224807656</x:v>
      </x:c>
      <x:c r="F31" s="32" t="n">
        <x:f>SUM(F26,F28)-F30</x:f>
        <x:v>42.024544942766</x:v>
      </x:c>
      <x:c r="G31" s="32" t="n">
        <x:f>SUM(G26,G28)-G30</x:f>
        <x:v>48.474145243009936</x:v>
      </x:c>
      <x:c r="H31" s="2"/>
    </x:row>
    <x:row r="32" ht="23" customHeight="1">
      <x:c r="A32" s="2"/>
      <x:c r="B32" s="2"/>
      <x:c r="C32" s="2" t="str">
        <x:v>Increase / (release) of working capital</x:v>
      </x:c>
      <x:c r="D32" s="5"/>
      <x:c r="E32" s="31" t="n">
        <x:f>E31-(IF(AND(ISNUMBER('Assumptions'!D9),'Assumptions'!D9&gt;=0),'Assumptions'!D9,NA())+IF(AND(ISNUMBER('Assumptions'!D10),'Assumptions'!D10&gt;=0),'Assumptions'!D10,NA())-IF(AND(ISNUMBER('Assumptions'!D13),'Assumptions'!D13&gt;=0),'Assumptions'!D13,NA()))</x:f>
        <x:v>5.547382248076559</x:v>
      </x:c>
      <x:c r="F32" s="33" t="n">
        <x:f>F31-E31</x:f>
        <x:v>6.47716269468944</x:v>
      </x:c>
      <x:c r="G32" s="33" t="n">
        <x:f>G31-F31</x:f>
        <x:v>6.449600300243937</x:v>
      </x:c>
      <x:c r="H32" s="2"/>
    </x:row>
    <x:row r="33" ht="23" customHeight="1">
      <x:c r="A33" s="2"/>
      <x:c r="B33" s="2"/>
      <x:c r="C33" s="2"/>
      <x:c r="D33" s="5"/>
      <x:c r="E33" s="5"/>
      <x:c r="F33" s="5"/>
      <x:c r="G33" s="5"/>
      <x:c r="H33" s="2"/>
    </x:row>
    <x:row r="34" ht="26" customHeight="1">
      <x:c r="A34" s="2"/>
      <x:c r="B34" s="2"/>
      <x:c r="C34" s="19" t="str">
        <x:v>PROPERTY, PLANT AND EQUIPMENT</x:v>
      </x:c>
      <x:c r="D34" s="20"/>
      <x:c r="E34" s="20"/>
      <x:c r="F34" s="20"/>
      <x:c r="G34" s="20"/>
      <x:c r="H34" s="2"/>
    </x:row>
    <x:row r="35" ht="23" customHeight="1">
      <x:c r="A35" s="2"/>
      <x:c r="B35" s="2"/>
      <x:c r="C35" s="2" t="str">
        <x:v>Opening gross PPE</x:v>
      </x:c>
      <x:c r="D35" s="5"/>
      <x:c r="E35" s="31" t="n">
        <x:f>IF(AND(ISNUMBER('Assumptions'!D11),'Assumptions'!D11&gt;=0),'Assumptions'!D11,NA())</x:f>
        <x:v>100</x:v>
      </x:c>
      <x:c r="F35" s="33" t="n">
        <x:f>E37</x:f>
        <x:v>120</x:v>
      </x:c>
      <x:c r="G35" s="33" t="n">
        <x:f>F37</x:f>
        <x:v>135</x:v>
      </x:c>
      <x:c r="H35" s="2"/>
    </x:row>
    <x:row r="36" ht="23" customHeight="1">
      <x:c r="A36" s="2"/>
      <x:c r="B36" s="2"/>
      <x:c r="C36" s="2" t="str">
        <x:v>Capital additions</x:v>
      </x:c>
      <x:c r="D36" s="5"/>
      <x:c r="E36" s="31" t="n">
        <x:f>IF(AND(ISNUMBER('Assumptions'!E26),'Assumptions'!E26&gt;=0),'Assumptions'!E26,NA())</x:f>
        <x:v>20</x:v>
      </x:c>
      <x:c r="F36" s="31" t="n">
        <x:f>IF(AND(ISNUMBER('Assumptions'!F26),'Assumptions'!F26&gt;=0),'Assumptions'!F26,NA())</x:f>
        <x:v>15</x:v>
      </x:c>
      <x:c r="G36" s="31" t="n">
        <x:f>IF(AND(ISNUMBER('Assumptions'!G26),'Assumptions'!G26&gt;=0),'Assumptions'!G26,NA())</x:f>
        <x:v>15</x:v>
      </x:c>
      <x:c r="H36" s="2"/>
    </x:row>
    <x:row r="37" ht="23" customHeight="1">
      <x:c r="A37" s="2"/>
      <x:c r="B37" s="2"/>
      <x:c r="C37" s="29" t="str">
        <x:v>Closing gross PPE</x:v>
      </x:c>
      <x:c r="D37" s="30"/>
      <x:c r="E37" s="32" t="n">
        <x:f>SUM(E35:E36)</x:f>
        <x:v>120</x:v>
      </x:c>
      <x:c r="F37" s="32" t="n">
        <x:f>SUM(F35:F36)</x:f>
        <x:v>135</x:v>
      </x:c>
      <x:c r="G37" s="32" t="n">
        <x:f>SUM(G35:G36)</x:f>
        <x:v>150</x:v>
      </x:c>
      <x:c r="H37" s="2"/>
    </x:row>
    <x:row r="38" ht="23" customHeight="1">
      <x:c r="A38" s="2"/>
      <x:c r="B38" s="2"/>
      <x:c r="C38" s="2" t="str">
        <x:v>Opening accumulated depreciation</x:v>
      </x:c>
      <x:c r="D38" s="5"/>
      <x:c r="E38" s="31" t="n">
        <x:f>IF(AND(ISNUMBER('Assumptions'!D12),'Assumptions'!D12&gt;=0),'Assumptions'!D12,NA())</x:f>
        <x:v>20</x:v>
      </x:c>
      <x:c r="F38" s="33" t="n">
        <x:f>E44</x:f>
        <x:v>34</x:v>
      </x:c>
      <x:c r="G38" s="33" t="n">
        <x:f>F44</x:f>
        <x:v>51</x:v>
      </x:c>
      <x:c r="H38" s="2"/>
    </x:row>
    <x:row r="39" ht="23" customHeight="1">
      <x:c r="A39" s="2"/>
      <x:c r="B39" s="2"/>
      <x:c r="C39" s="2" t="str">
        <x:v>Depreciation: existing assets</x:v>
      </x:c>
      <x:c r="D39" s="5"/>
      <x:c r="E39" s="31" t="n">
        <x:f>IF((IF(AND(ISNUMBER('Assumptions'!D11),'Assumptions'!D11&gt;=0),'Assumptions'!D11,NA())-IF(AND(ISNUMBER('Assumptions'!D12),'Assumptions'!D12&gt;=0),'Assumptions'!D12,NA()))&lt;0,NA(),MIN((IF(AND(ISNUMBER('Assumptions'!D11),'Assumptions'!D11&gt;=0),'Assumptions'!D11,NA())-IF(AND(ISNUMBER('Assumptions'!D12),'Assumptions'!D12&gt;=0),'Assumptions'!D12,NA()))/IF(AND(ISNUMBER('Assumptions'!D17),'Assumptions'!D17&gt;=1),'Assumptions'!D17,NA()),MAX(0,(IF(AND(ISNUMBER('Assumptions'!D11),'Assumptions'!D11&gt;=0),'Assumptions'!D11,NA())-IF(AND(ISNUMBER('Assumptions'!D12),'Assumptions'!D12&gt;=0),'Assumptions'!D12,NA()))-0*(IF(AND(ISNUMBER('Assumptions'!D11),'Assumptions'!D11&gt;=0),'Assumptions'!D11,NA())-IF(AND(ISNUMBER('Assumptions'!D12),'Assumptions'!D12&gt;=0),'Assumptions'!D12,NA()))/IF(AND(ISNUMBER('Assumptions'!D17),'Assumptions'!D17&gt;=1),'Assumptions'!D17,NA()))))</x:f>
        <x:v>10</x:v>
      </x:c>
      <x:c r="F39" s="31" t="n">
        <x:f>IF((IF(AND(ISNUMBER('Assumptions'!D11),'Assumptions'!D11&gt;=0),'Assumptions'!D11,NA())-IF(AND(ISNUMBER('Assumptions'!D12),'Assumptions'!D12&gt;=0),'Assumptions'!D12,NA()))&lt;0,NA(),MIN((IF(AND(ISNUMBER('Assumptions'!D11),'Assumptions'!D11&gt;=0),'Assumptions'!D11,NA())-IF(AND(ISNUMBER('Assumptions'!D12),'Assumptions'!D12&gt;=0),'Assumptions'!D12,NA()))/IF(AND(ISNUMBER('Assumptions'!D17),'Assumptions'!D17&gt;=1),'Assumptions'!D17,NA()),MAX(0,(IF(AND(ISNUMBER('Assumptions'!D11),'Assumptions'!D11&gt;=0),'Assumptions'!D11,NA())-IF(AND(ISNUMBER('Assumptions'!D12),'Assumptions'!D12&gt;=0),'Assumptions'!D12,NA()))-1*(IF(AND(ISNUMBER('Assumptions'!D11),'Assumptions'!D11&gt;=0),'Assumptions'!D11,NA())-IF(AND(ISNUMBER('Assumptions'!D12),'Assumptions'!D12&gt;=0),'Assumptions'!D12,NA()))/IF(AND(ISNUMBER('Assumptions'!D17),'Assumptions'!D17&gt;=1),'Assumptions'!D17,NA()))))</x:f>
        <x:v>10</x:v>
      </x:c>
      <x:c r="G39" s="31" t="n">
        <x:f>IF((IF(AND(ISNUMBER('Assumptions'!D11),'Assumptions'!D11&gt;=0),'Assumptions'!D11,NA())-IF(AND(ISNUMBER('Assumptions'!D12),'Assumptions'!D12&gt;=0),'Assumptions'!D12,NA()))&lt;0,NA(),MIN((IF(AND(ISNUMBER('Assumptions'!D11),'Assumptions'!D11&gt;=0),'Assumptions'!D11,NA())-IF(AND(ISNUMBER('Assumptions'!D12),'Assumptions'!D12&gt;=0),'Assumptions'!D12,NA()))/IF(AND(ISNUMBER('Assumptions'!D17),'Assumptions'!D17&gt;=1),'Assumptions'!D17,NA()),MAX(0,(IF(AND(ISNUMBER('Assumptions'!D11),'Assumptions'!D11&gt;=0),'Assumptions'!D11,NA())-IF(AND(ISNUMBER('Assumptions'!D12),'Assumptions'!D12&gt;=0),'Assumptions'!D12,NA()))-2*(IF(AND(ISNUMBER('Assumptions'!D11),'Assumptions'!D11&gt;=0),'Assumptions'!D11,NA())-IF(AND(ISNUMBER('Assumptions'!D12),'Assumptions'!D12&gt;=0),'Assumptions'!D12,NA()))/IF(AND(ISNUMBER('Assumptions'!D17),'Assumptions'!D17&gt;=1),'Assumptions'!D17,NA()))))</x:f>
        <x:v>10</x:v>
      </x:c>
      <x:c r="H39" s="2"/>
    </x:row>
    <x:row r="40" ht="23" customHeight="1">
      <x:c r="A40" s="2"/>
      <x:c r="B40" s="2"/>
      <x:c r="C40" s="2" t="str">
        <x:v>Depreciation: year 1 additions</x:v>
      </x:c>
      <x:c r="D40" s="5"/>
      <x:c r="E40" s="31" t="n">
        <x:f>MIN(E36/IF(AND(ISNUMBER('Assumptions'!E27),'Assumptions'!E27&gt;=1),'Assumptions'!E27,NA()),MAX(0,E36-0*E36/IF(AND(ISNUMBER('Assumptions'!E27),'Assumptions'!E27&gt;=1),'Assumptions'!E27,NA())))</x:f>
        <x:v>4</x:v>
      </x:c>
      <x:c r="F40" s="31" t="n">
        <x:f>MIN(E36/IF(AND(ISNUMBER('Assumptions'!E27),'Assumptions'!E27&gt;=1),'Assumptions'!E27,NA()),MAX(0,E36-1*E36/IF(AND(ISNUMBER('Assumptions'!E27),'Assumptions'!E27&gt;=1),'Assumptions'!E27,NA())))</x:f>
        <x:v>4</x:v>
      </x:c>
      <x:c r="G40" s="31" t="n">
        <x:f>MIN(E36/IF(AND(ISNUMBER('Assumptions'!E27),'Assumptions'!E27&gt;=1),'Assumptions'!E27,NA()),MAX(0,E36-2*E36/IF(AND(ISNUMBER('Assumptions'!E27),'Assumptions'!E27&gt;=1),'Assumptions'!E27,NA())))</x:f>
        <x:v>4</x:v>
      </x:c>
      <x:c r="H40" s="2"/>
    </x:row>
    <x:row r="41" ht="23" customHeight="1">
      <x:c r="A41" s="2"/>
      <x:c r="B41" s="2"/>
      <x:c r="C41" s="2" t="str">
        <x:v>Depreciation: year 2 additions</x:v>
      </x:c>
      <x:c r="D41" s="5"/>
      <x:c r="E41" s="33" t="n">
        <x:f>0</x:f>
        <x:v>0</x:v>
      </x:c>
      <x:c r="F41" s="31" t="n">
        <x:f>MIN(F36/IF(AND(ISNUMBER('Assumptions'!F27),'Assumptions'!F27&gt;=1),'Assumptions'!F27,NA()),MAX(0,F36-0*F36/IF(AND(ISNUMBER('Assumptions'!F27),'Assumptions'!F27&gt;=1),'Assumptions'!F27,NA())))</x:f>
        <x:v>3</x:v>
      </x:c>
      <x:c r="G41" s="31" t="n">
        <x:f>MIN(F36/IF(AND(ISNUMBER('Assumptions'!F27),'Assumptions'!F27&gt;=1),'Assumptions'!F27,NA()),MAX(0,F36-1*F36/IF(AND(ISNUMBER('Assumptions'!F27),'Assumptions'!F27&gt;=1),'Assumptions'!F27,NA())))</x:f>
        <x:v>3</x:v>
      </x:c>
      <x:c r="H41" s="2"/>
    </x:row>
    <x:row r="42" ht="23" customHeight="1">
      <x:c r="A42" s="2"/>
      <x:c r="B42" s="2"/>
      <x:c r="C42" s="2" t="str">
        <x:v>Depreciation: year 3 additions</x:v>
      </x:c>
      <x:c r="D42" s="5"/>
      <x:c r="E42" s="33" t="n">
        <x:f>0</x:f>
        <x:v>0</x:v>
      </x:c>
      <x:c r="F42" s="33" t="n">
        <x:f>0</x:f>
        <x:v>0</x:v>
      </x:c>
      <x:c r="G42" s="31" t="n">
        <x:f>MIN(G36/IF(AND(ISNUMBER('Assumptions'!G27),'Assumptions'!G27&gt;=1),'Assumptions'!G27,NA()),MAX(0,G36-0*G36/IF(AND(ISNUMBER('Assumptions'!G27),'Assumptions'!G27&gt;=1),'Assumptions'!G27,NA())))</x:f>
        <x:v>3</x:v>
      </x:c>
      <x:c r="H42" s="2"/>
    </x:row>
    <x:row r="43" ht="23" customHeight="1">
      <x:c r="A43" s="2"/>
      <x:c r="B43" s="2"/>
      <x:c r="C43" s="29" t="str">
        <x:v>Total depreciation</x:v>
      </x:c>
      <x:c r="D43" s="30"/>
      <x:c r="E43" s="32" t="n">
        <x:f>SUM(E39:E42)</x:f>
        <x:v>14</x:v>
      </x:c>
      <x:c r="F43" s="32" t="n">
        <x:f>SUM(F39:F42)</x:f>
        <x:v>17</x:v>
      </x:c>
      <x:c r="G43" s="32" t="n">
        <x:f>SUM(G39:G42)</x:f>
        <x:v>20</x:v>
      </x:c>
      <x:c r="H43" s="2"/>
    </x:row>
    <x:row r="44" ht="23" customHeight="1">
      <x:c r="A44" s="2"/>
      <x:c r="B44" s="2"/>
      <x:c r="C44" s="2" t="str">
        <x:v>Closing accumulated depreciation</x:v>
      </x:c>
      <x:c r="D44" s="5"/>
      <x:c r="E44" s="33" t="n">
        <x:f>SUM(E38,E43)</x:f>
        <x:v>34</x:v>
      </x:c>
      <x:c r="F44" s="33" t="n">
        <x:f>SUM(F38,F43)</x:f>
        <x:v>51</x:v>
      </x:c>
      <x:c r="G44" s="33" t="n">
        <x:f>SUM(G38,G43)</x:f>
        <x:v>71</x:v>
      </x:c>
      <x:c r="H44" s="2"/>
    </x:row>
    <x:row r="45" ht="23" customHeight="1">
      <x:c r="A45" s="2"/>
      <x:c r="B45" s="2"/>
      <x:c r="C45" s="29" t="str">
        <x:v>Closing net PPE</x:v>
      </x:c>
      <x:c r="D45" s="30"/>
      <x:c r="E45" s="32" t="n">
        <x:f>E37-E44</x:f>
        <x:v>86</x:v>
      </x:c>
      <x:c r="F45" s="32" t="n">
        <x:f>F37-F44</x:f>
        <x:v>84</x:v>
      </x:c>
      <x:c r="G45" s="32" t="n">
        <x:f>G37-G44</x:f>
        <x:v>79</x:v>
      </x:c>
      <x:c r="H45" s="2"/>
    </x:row>
    <x:row r="46" ht="23" customHeight="1">
      <x:c r="A46" s="2"/>
      <x:c r="B46" s="2"/>
      <x:c r="C46" s="2"/>
      <x:c r="D46" s="5"/>
      <x:c r="E46" s="5"/>
      <x:c r="F46" s="5"/>
      <x:c r="G46" s="5"/>
      <x:c r="H46" s="2"/>
    </x:row>
    <x:row r="47" ht="26" customHeight="1">
      <x:c r="A47" s="2"/>
      <x:c r="B47" s="2"/>
      <x:c r="C47" s="19" t="str">
        <x:v>DEBT AND EQUITY</x:v>
      </x:c>
      <x:c r="D47" s="20"/>
      <x:c r="E47" s="20"/>
      <x:c r="F47" s="20"/>
      <x:c r="G47" s="20"/>
      <x:c r="H47" s="2"/>
    </x:row>
    <x:row r="48" ht="23" customHeight="1">
      <x:c r="A48" s="2"/>
      <x:c r="B48" s="2"/>
      <x:c r="C48" s="2" t="str">
        <x:v>Opening term debt</x:v>
      </x:c>
      <x:c r="D48" s="5"/>
      <x:c r="E48" s="31" t="n">
        <x:f>IF(AND(ISNUMBER('Assumptions'!D14),'Assumptions'!D14&gt;=0),'Assumptions'!D14,NA())</x:f>
        <x:v>60</x:v>
      </x:c>
      <x:c r="F48" s="33" t="n">
        <x:f>E51</x:f>
        <x:v>50</x:v>
      </x:c>
      <x:c r="G48" s="33" t="n">
        <x:f>F51</x:f>
        <x:v>40</x:v>
      </x:c>
      <x:c r="H48" s="2"/>
    </x:row>
    <x:row r="49" ht="23" customHeight="1">
      <x:c r="A49" s="2"/>
      <x:c r="B49" s="2"/>
      <x:c r="C49" s="2" t="str">
        <x:v>New debt drawn</x:v>
      </x:c>
      <x:c r="D49" s="5"/>
      <x:c r="E49" s="31" t="n">
        <x:f>IF(AND(ISNUMBER('Assumptions'!E28),'Assumptions'!E28&gt;=0),'Assumptions'!E28,NA())</x:f>
        <x:v>0</x:v>
      </x:c>
      <x:c r="F49" s="31" t="n">
        <x:f>IF(AND(ISNUMBER('Assumptions'!F28),'Assumptions'!F28&gt;=0),'Assumptions'!F28,NA())</x:f>
        <x:v>0</x:v>
      </x:c>
      <x:c r="G49" s="31" t="n">
        <x:f>IF(AND(ISNUMBER('Assumptions'!G28),'Assumptions'!G28&gt;=0),'Assumptions'!G28,NA())</x:f>
        <x:v>0</x:v>
      </x:c>
      <x:c r="H49" s="2"/>
    </x:row>
    <x:row r="50" ht="23" customHeight="1">
      <x:c r="A50" s="2"/>
      <x:c r="B50" s="2"/>
      <x:c r="C50" s="2" t="str">
        <x:v>Principal repaid</x:v>
      </x:c>
      <x:c r="D50" s="5"/>
      <x:c r="E50" s="31" t="n">
        <x:f>IF(AND(ISNUMBER('Assumptions'!E29),'Assumptions'!E29&gt;=0),'Assumptions'!E29,NA())</x:f>
        <x:v>10</x:v>
      </x:c>
      <x:c r="F50" s="31" t="n">
        <x:f>IF(AND(ISNUMBER('Assumptions'!F29),'Assumptions'!F29&gt;=0),'Assumptions'!F29,NA())</x:f>
        <x:v>10</x:v>
      </x:c>
      <x:c r="G50" s="31" t="n">
        <x:f>IF(AND(ISNUMBER('Assumptions'!G29),'Assumptions'!G29&gt;=0),'Assumptions'!G29,NA())</x:f>
        <x:v>10</x:v>
      </x:c>
      <x:c r="H50" s="2"/>
    </x:row>
    <x:row r="51" ht="23" customHeight="1">
      <x:c r="A51" s="2"/>
      <x:c r="B51" s="2"/>
      <x:c r="C51" s="29" t="str">
        <x:v>Closing term debt</x:v>
      </x:c>
      <x:c r="D51" s="30"/>
      <x:c r="E51" s="32" t="n">
        <x:f>SUM(E48:E49)-E50</x:f>
        <x:v>50</x:v>
      </x:c>
      <x:c r="F51" s="32" t="n">
        <x:f>SUM(F48:F49)-F50</x:f>
        <x:v>40</x:v>
      </x:c>
      <x:c r="G51" s="32" t="n">
        <x:f>SUM(G48:G49)-G50</x:f>
        <x:v>30</x:v>
      </x:c>
      <x:c r="H51" s="2"/>
    </x:row>
    <x:row r="52" ht="23" customHeight="1">
      <x:c r="A52" s="2"/>
      <x:c r="B52" s="2"/>
      <x:c r="C52" s="22" t="str">
        <x:v>Interest rate</x:v>
      </x:c>
      <x:c r="D52" s="23"/>
      <x:c r="E52" s="36" t="n">
        <x:f>IF(AND(ISNUMBER('Assumptions'!E30),'Assumptions'!E30&gt;=0,'Assumptions'!E30&lt;=1),'Assumptions'!E30,NA())</x:f>
        <x:v>0.1</x:v>
      </x:c>
      <x:c r="F52" s="36" t="n">
        <x:f>IF(AND(ISNUMBER('Assumptions'!F30),'Assumptions'!F30&gt;=0,'Assumptions'!F30&lt;=1),'Assumptions'!F30,NA())</x:f>
        <x:v>0.1</x:v>
      </x:c>
      <x:c r="G52" s="36" t="n">
        <x:f>IF(AND(ISNUMBER('Assumptions'!G30),'Assumptions'!G30&gt;=0,'Assumptions'!G30&lt;=1),'Assumptions'!G30,NA())</x:f>
        <x:v>0.1</x:v>
      </x:c>
      <x:c r="H52" s="2"/>
    </x:row>
    <x:row r="53" ht="23" customHeight="1">
      <x:c r="A53" s="2"/>
      <x:c r="B53" s="2"/>
      <x:c r="C53" s="2" t="str">
        <x:v>Interest on average debt</x:v>
      </x:c>
      <x:c r="D53" s="5"/>
      <x:c r="E53" s="33" t="n">
        <x:f>IF(E51&lt;0,NA(),AVERAGE(E48,E51)*E52)</x:f>
        <x:v>5.5</x:v>
      </x:c>
      <x:c r="F53" s="33" t="n">
        <x:f>IF(F51&lt;0,NA(),AVERAGE(F48,F51)*F52)</x:f>
        <x:v>4.5</x:v>
      </x:c>
      <x:c r="G53" s="33" t="n">
        <x:f>IF(G51&lt;0,NA(),AVERAGE(G48,G51)*G52)</x:f>
        <x:v>3.5</x:v>
      </x:c>
      <x:c r="H53" s="2"/>
    </x:row>
    <x:row r="54" ht="23" customHeight="1">
      <x:c r="A54" s="2"/>
      <x:c r="B54" s="2"/>
      <x:c r="C54" s="2" t="str">
        <x:v>Opening share capital</x:v>
      </x:c>
      <x:c r="D54" s="5"/>
      <x:c r="E54" s="31" t="n">
        <x:f>IF(AND(ISNUMBER('Assumptions'!D15),'Assumptions'!D15&gt;=0),'Assumptions'!D15,NA())</x:f>
        <x:v>40</x:v>
      </x:c>
      <x:c r="F54" s="33" t="n">
        <x:f>E56</x:f>
        <x:v>40</x:v>
      </x:c>
      <x:c r="G54" s="33" t="n">
        <x:f>F56</x:f>
        <x:v>40</x:v>
      </x:c>
      <x:c r="H54" s="2"/>
    </x:row>
    <x:row r="55" ht="23" customHeight="1">
      <x:c r="A55" s="2"/>
      <x:c r="B55" s="2"/>
      <x:c r="C55" s="2" t="str">
        <x:v>New share capital</x:v>
      </x:c>
      <x:c r="D55" s="5"/>
      <x:c r="E55" s="31" t="n">
        <x:f>IF(AND(ISNUMBER('Assumptions'!E32),'Assumptions'!E32&gt;=0),'Assumptions'!E32,NA())</x:f>
        <x:v>0</x:v>
      </x:c>
      <x:c r="F55" s="31" t="n">
        <x:f>IF(AND(ISNUMBER('Assumptions'!F32),'Assumptions'!F32&gt;=0),'Assumptions'!F32,NA())</x:f>
        <x:v>0</x:v>
      </x:c>
      <x:c r="G55" s="31" t="n">
        <x:f>IF(AND(ISNUMBER('Assumptions'!G32),'Assumptions'!G32&gt;=0),'Assumptions'!G32,NA())</x:f>
        <x:v>0</x:v>
      </x:c>
      <x:c r="H55" s="2"/>
    </x:row>
    <x:row r="56" ht="23" customHeight="1">
      <x:c r="A56" s="2"/>
      <x:c r="B56" s="2"/>
      <x:c r="C56" s="29" t="str">
        <x:v>Closing share capital</x:v>
      </x:c>
      <x:c r="D56" s="30"/>
      <x:c r="E56" s="32" t="n">
        <x:f>SUM(E54:E55)</x:f>
        <x:v>40</x:v>
      </x:c>
      <x:c r="F56" s="32" t="n">
        <x:f>SUM(F54:F55)</x:f>
        <x:v>40</x:v>
      </x:c>
      <x:c r="G56" s="32" t="n">
        <x:f>SUM(G54:G55)</x:f>
        <x:v>40</x:v>
      </x:c>
      <x:c r="H56" s="2"/>
    </x:row>
    <x:row r="57" ht="23" customHeight="1">
      <x:c r="A57" s="2"/>
      <x:c r="B57" s="2"/>
      <x:c r="C57" s="2" t="str">
        <x:v>Opening retained earnings</x:v>
      </x:c>
      <x:c r="D57" s="5"/>
      <x:c r="E57" s="31" t="n">
        <x:f>IF(AND(ISNUMBER('Assumptions'!D16),'Assumptions'!D16&gt;=-1000000000000),'Assumptions'!D16,NA())</x:f>
        <x:v>20</x:v>
      </x:c>
      <x:c r="F57" s="33" t="n">
        <x:f>E60</x:f>
        <x:v>36.375</x:v>
      </x:c>
      <x:c r="G57" s="33" t="n">
        <x:f>F60</x:f>
        <x:v>59.05000000000001</x:v>
      </x:c>
      <x:c r="H57" s="2"/>
    </x:row>
    <x:row r="58" ht="23" customHeight="1">
      <x:c r="A58" s="2"/>
      <x:c r="B58" s="2"/>
      <x:c r="C58" s="2" t="str">
        <x:v>Profit after tax</x:v>
      </x:c>
      <x:c r="D58" s="5"/>
      <x:c r="E58" s="33" t="n">
        <x:f>E19</x:f>
        <x:v>21.375</x:v>
      </x:c>
      <x:c r="F58" s="33" t="n">
        <x:f>F19</x:f>
        <x:v>30.675000000000015</x:v>
      </x:c>
      <x:c r="G58" s="33" t="n">
        <x:f>G19</x:f>
        <x:v>38.175</x:v>
      </x:c>
      <x:c r="H58" s="2"/>
    </x:row>
    <x:row r="59" ht="23" customHeight="1">
      <x:c r="A59" s="2"/>
      <x:c r="B59" s="2"/>
      <x:c r="C59" s="2" t="str">
        <x:v>Dividends paid</x:v>
      </x:c>
      <x:c r="D59" s="5"/>
      <x:c r="E59" s="31" t="n">
        <x:f>IF(AND(ISNUMBER('Assumptions'!E33),'Assumptions'!E33&gt;=0),'Assumptions'!E33,NA())</x:f>
        <x:v>5</x:v>
      </x:c>
      <x:c r="F59" s="31" t="n">
        <x:f>IF(AND(ISNUMBER('Assumptions'!F33),'Assumptions'!F33&gt;=0),'Assumptions'!F33,NA())</x:f>
        <x:v>8</x:v>
      </x:c>
      <x:c r="G59" s="31" t="n">
        <x:f>IF(AND(ISNUMBER('Assumptions'!G33),'Assumptions'!G33&gt;=0),'Assumptions'!G33,NA())</x:f>
        <x:v>10</x:v>
      </x:c>
      <x:c r="H59" s="2"/>
    </x:row>
    <x:row r="60" ht="23" customHeight="1">
      <x:c r="A60" s="2"/>
      <x:c r="B60" s="2"/>
      <x:c r="C60" s="29" t="str">
        <x:v>Closing retained earnings</x:v>
      </x:c>
      <x:c r="D60" s="30"/>
      <x:c r="E60" s="32" t="n">
        <x:f>SUM(E57:E58)-E59</x:f>
        <x:v>36.375</x:v>
      </x:c>
      <x:c r="F60" s="32" t="n">
        <x:f>SUM(F57:F58)-F59</x:f>
        <x:v>59.05000000000001</x:v>
      </x:c>
      <x:c r="G60" s="32" t="n">
        <x:f>SUM(G57:G58)-G59</x:f>
        <x:v>87.22500000000001</x:v>
      </x:c>
      <x:c r="H60" s="2"/>
    </x:row>
    <x:row r="61" ht="23" customHeight="1">
      <x:c r="A61" s="2"/>
      <x:c r="B61" s="2"/>
      <x:c r="C61" s="2"/>
      <x:c r="D61" s="5"/>
      <x:c r="E61" s="5"/>
      <x:c r="F61" s="5"/>
      <x:c r="G61" s="5"/>
      <x:c r="H61" s="2"/>
    </x:row>
    <x:row r="62" ht="26" customHeight="1">
      <x:c r="A62" s="2"/>
      <x:c r="B62" s="2"/>
      <x:c r="C62" s="19" t="str">
        <x:v>CASH FLOW</x:v>
      </x:c>
      <x:c r="D62" s="20"/>
      <x:c r="E62" s="20"/>
      <x:c r="F62" s="20"/>
      <x:c r="G62" s="20"/>
      <x:c r="H62" s="2"/>
    </x:row>
    <x:row r="63" ht="23" customHeight="1">
      <x:c r="A63" s="2"/>
      <x:c r="B63" s="2"/>
      <x:c r="C63" s="2" t="str">
        <x:v>Opening cash</x:v>
      </x:c>
      <x:c r="D63" s="5"/>
      <x:c r="E63" s="31" t="n">
        <x:f>IF(AND(ISNUMBER('Assumptions'!D8),'Assumptions'!D8&gt;=0),'Assumptions'!D8,NA())</x:f>
        <x:v>10</x:v>
      </x:c>
      <x:c r="F63" s="33" t="n">
        <x:f>E74</x:f>
        <x:v>4.827617751923441</x:v>
      </x:c>
      <x:c r="G63" s="33" t="n">
        <x:f>F74</x:f>
        <x:v>13.025455057234012</x:v>
      </x:c>
      <x:c r="H63" s="2"/>
    </x:row>
    <x:row r="64" ht="23" customHeight="1">
      <x:c r="A64" s="2"/>
      <x:c r="B64" s="2"/>
      <x:c r="C64" s="2" t="str">
        <x:v>Profit after tax</x:v>
      </x:c>
      <x:c r="D64" s="5"/>
      <x:c r="E64" s="33" t="n">
        <x:f>E19</x:f>
        <x:v>21.375</x:v>
      </x:c>
      <x:c r="F64" s="33" t="n">
        <x:f>F19</x:f>
        <x:v>30.675000000000015</x:v>
      </x:c>
      <x:c r="G64" s="33" t="n">
        <x:f>G19</x:f>
        <x:v>38.175</x:v>
      </x:c>
      <x:c r="H64" s="2"/>
    </x:row>
    <x:row r="65" ht="23" customHeight="1">
      <x:c r="A65" s="2"/>
      <x:c r="B65" s="2"/>
      <x:c r="C65" s="2" t="str">
        <x:v>Add back depreciation</x:v>
      </x:c>
      <x:c r="D65" s="5"/>
      <x:c r="E65" s="33" t="n">
        <x:f>E43</x:f>
        <x:v>14</x:v>
      </x:c>
      <x:c r="F65" s="33" t="n">
        <x:f>F43</x:f>
        <x:v>17</x:v>
      </x:c>
      <x:c r="G65" s="33" t="n">
        <x:f>G43</x:f>
        <x:v>20</x:v>
      </x:c>
      <x:c r="H65" s="2"/>
    </x:row>
    <x:row r="66" ht="23" customHeight="1">
      <x:c r="A66" s="2"/>
      <x:c r="B66" s="2"/>
      <x:c r="C66" s="2" t="str">
        <x:v>Less increase / (release) of working capital</x:v>
      </x:c>
      <x:c r="D66" s="5"/>
      <x:c r="E66" s="33" t="n">
        <x:f>E32</x:f>
        <x:v>5.547382248076559</x:v>
      </x:c>
      <x:c r="F66" s="33" t="n">
        <x:f>F32</x:f>
        <x:v>6.47716269468944</x:v>
      </x:c>
      <x:c r="G66" s="33" t="n">
        <x:f>G32</x:f>
        <x:v>6.449600300243937</x:v>
      </x:c>
      <x:c r="H66" s="2"/>
    </x:row>
    <x:row r="67" ht="23" customHeight="1">
      <x:c r="A67" s="2"/>
      <x:c r="B67" s="2"/>
      <x:c r="C67" s="29" t="str">
        <x:v>Cash from operations</x:v>
      </x:c>
      <x:c r="D67" s="30"/>
      <x:c r="E67" s="32" t="n">
        <x:f>SUM(E64:E65)-E66</x:f>
        <x:v>29.82761775192344</x:v>
      </x:c>
      <x:c r="F67" s="32" t="n">
        <x:f>SUM(F64:F65)-F66</x:f>
        <x:v>41.19783730531057</x:v>
      </x:c>
      <x:c r="G67" s="32" t="n">
        <x:f>SUM(G64:G65)-G66</x:f>
        <x:v>51.72539969975606</x:v>
      </x:c>
      <x:c r="H67" s="2"/>
    </x:row>
    <x:row r="68" ht="23" customHeight="1">
      <x:c r="A68" s="2"/>
      <x:c r="B68" s="2"/>
      <x:c r="C68" s="2" t="str">
        <x:v>Capital expenditure (outflow)</x:v>
      </x:c>
      <x:c r="D68" s="5"/>
      <x:c r="E68" s="33" t="n">
        <x:f>-E36</x:f>
        <x:v>-20</x:v>
      </x:c>
      <x:c r="F68" s="33" t="n">
        <x:f>-F36</x:f>
        <x:v>-15</x:v>
      </x:c>
      <x:c r="G68" s="33" t="n">
        <x:f>-G36</x:f>
        <x:v>-15</x:v>
      </x:c>
      <x:c r="H68" s="2"/>
    </x:row>
    <x:row r="69" ht="23" customHeight="1">
      <x:c r="A69" s="2"/>
      <x:c r="B69" s="2"/>
      <x:c r="C69" s="2" t="str">
        <x:v>New debt drawn</x:v>
      </x:c>
      <x:c r="D69" s="5"/>
      <x:c r="E69" s="33" t="n">
        <x:f>E49</x:f>
        <x:v>0</x:v>
      </x:c>
      <x:c r="F69" s="33" t="n">
        <x:f>F49</x:f>
        <x:v>0</x:v>
      </x:c>
      <x:c r="G69" s="33" t="n">
        <x:f>G49</x:f>
        <x:v>0</x:v>
      </x:c>
      <x:c r="H69" s="2"/>
    </x:row>
    <x:row r="70" ht="23" customHeight="1">
      <x:c r="A70" s="2"/>
      <x:c r="B70" s="2"/>
      <x:c r="C70" s="2" t="str">
        <x:v>Principal repaid (outflow)</x:v>
      </x:c>
      <x:c r="D70" s="5"/>
      <x:c r="E70" s="33" t="n">
        <x:f>-E50</x:f>
        <x:v>-10</x:v>
      </x:c>
      <x:c r="F70" s="33" t="n">
        <x:f>-F50</x:f>
        <x:v>-10</x:v>
      </x:c>
      <x:c r="G70" s="33" t="n">
        <x:f>-G50</x:f>
        <x:v>-10</x:v>
      </x:c>
      <x:c r="H70" s="2"/>
    </x:row>
    <x:row r="71" ht="23" customHeight="1">
      <x:c r="A71" s="2"/>
      <x:c r="B71" s="2"/>
      <x:c r="C71" s="2" t="str">
        <x:v>New share capital</x:v>
      </x:c>
      <x:c r="D71" s="5"/>
      <x:c r="E71" s="33" t="n">
        <x:f>E55</x:f>
        <x:v>0</x:v>
      </x:c>
      <x:c r="F71" s="33" t="n">
        <x:f>F55</x:f>
        <x:v>0</x:v>
      </x:c>
      <x:c r="G71" s="33" t="n">
        <x:f>G55</x:f>
        <x:v>0</x:v>
      </x:c>
      <x:c r="H71" s="2"/>
    </x:row>
    <x:row r="72" ht="23" customHeight="1">
      <x:c r="A72" s="2"/>
      <x:c r="B72" s="2"/>
      <x:c r="C72" s="2" t="str">
        <x:v>Dividends (outflow)</x:v>
      </x:c>
      <x:c r="D72" s="5"/>
      <x:c r="E72" s="33" t="n">
        <x:f>-E59</x:f>
        <x:v>-5</x:v>
      </x:c>
      <x:c r="F72" s="33" t="n">
        <x:f>-F59</x:f>
        <x:v>-8</x:v>
      </x:c>
      <x:c r="G72" s="33" t="n">
        <x:f>-G59</x:f>
        <x:v>-10</x:v>
      </x:c>
      <x:c r="H72" s="2"/>
    </x:row>
    <x:row r="73" ht="23" customHeight="1">
      <x:c r="A73" s="2"/>
      <x:c r="B73" s="2"/>
      <x:c r="C73" s="29" t="str">
        <x:v>Net change in cash</x:v>
      </x:c>
      <x:c r="D73" s="30"/>
      <x:c r="E73" s="32" t="n">
        <x:f>SUM(E67:E72)</x:f>
        <x:v>-5.172382248076559</x:v>
      </x:c>
      <x:c r="F73" s="32" t="n">
        <x:f>SUM(F67:F72)</x:f>
        <x:v>8.197837305310571</x:v>
      </x:c>
      <x:c r="G73" s="32" t="n">
        <x:f>SUM(G67:G72)</x:f>
        <x:v>16.72539969975606</x:v>
      </x:c>
      <x:c r="H73" s="2"/>
    </x:row>
    <x:row r="74" ht="23" customHeight="1">
      <x:c r="A74" s="2"/>
      <x:c r="B74" s="2"/>
      <x:c r="C74" s="29" t="str">
        <x:v>Ending cash before additional funding</x:v>
      </x:c>
      <x:c r="D74" s="30"/>
      <x:c r="E74" s="32" t="n">
        <x:f>SUM(E63,E73)</x:f>
        <x:v>4.827617751923441</x:v>
      </x:c>
      <x:c r="F74" s="32" t="n">
        <x:f>SUM(F63,F73)</x:f>
        <x:v>13.025455057234012</x:v>
      </x:c>
      <x:c r="G74" s="32" t="n">
        <x:f>SUM(G63,G73)</x:f>
        <x:v>29.750854756990073</x:v>
      </x:c>
      <x:c r="H74" s="2"/>
    </x:row>
    <x:row r="75" ht="23" customHeight="1">
      <x:c r="A75" s="2"/>
      <x:c r="B75" s="2"/>
      <x:c r="C75" s="2" t="str">
        <x:v>Minimum ending cash target</x:v>
      </x:c>
      <x:c r="D75" s="5"/>
      <x:c r="E75" s="31" t="n">
        <x:f>IF(AND(ISNUMBER('Assumptions'!E34),'Assumptions'!E34&gt;=0),'Assumptions'!E34,NA())</x:f>
        <x:v>5</x:v>
      </x:c>
      <x:c r="F75" s="31" t="n">
        <x:f>IF(AND(ISNUMBER('Assumptions'!F34),'Assumptions'!F34&gt;=0),'Assumptions'!F34,NA())</x:f>
        <x:v>5</x:v>
      </x:c>
      <x:c r="G75" s="31" t="n">
        <x:f>IF(AND(ISNUMBER('Assumptions'!G34),'Assumptions'!G34&gt;=0),'Assumptions'!G34,NA())</x:f>
        <x:v>5</x:v>
      </x:c>
      <x:c r="H75" s="2"/>
    </x:row>
    <x:row r="76" ht="23" customHeight="1">
      <x:c r="A76" s="2"/>
      <x:c r="B76" s="2"/>
      <x:c r="C76" s="2" t="str">
        <x:v>Cash shortage to reach zero</x:v>
      </x:c>
      <x:c r="D76" s="5"/>
      <x:c r="E76" s="33" t="n">
        <x:f>MAX(0,-E74)</x:f>
        <x:v>0</x:v>
      </x:c>
      <x:c r="F76" s="33" t="n">
        <x:f>MAX(0,-F74)</x:f>
        <x:v>0</x:v>
      </x:c>
      <x:c r="G76" s="33" t="n">
        <x:f>MAX(0,-G74)</x:f>
        <x:v>0</x:v>
      </x:c>
      <x:c r="H76" s="2"/>
    </x:row>
    <x:row r="77" ht="23" customHeight="1">
      <x:c r="A77" s="2"/>
      <x:c r="B77" s="2"/>
      <x:c r="C77" s="29" t="str">
        <x:v>Additional funding to reach target</x:v>
      </x:c>
      <x:c r="D77" s="30"/>
      <x:c r="E77" s="32" t="n">
        <x:f>MAX(0,E75-E74)</x:f>
        <x:v>0.1723822480765591</x:v>
      </x:c>
      <x:c r="F77" s="32" t="n">
        <x:f>MAX(0,F75-F74)</x:f>
        <x:v>0</x:v>
      </x:c>
      <x:c r="G77" s="32" t="n">
        <x:f>MAX(0,G75-G74)</x:f>
        <x:v>0</x:v>
      </x:c>
      <x:c r="H77" s="2"/>
    </x:row>
    <x:row r="78" ht="23" customHeight="1">
      <x:c r="A78" s="2"/>
      <x:c r="B78" s="2"/>
      <x:c r="C78" s="2"/>
      <x:c r="D78" s="5"/>
      <x:c r="E78" s="5"/>
      <x:c r="F78" s="5"/>
      <x:c r="G78" s="5"/>
      <x:c r="H78" s="2"/>
    </x:row>
    <x:row r="79" ht="26" customHeight="1">
      <x:c r="A79" s="2"/>
      <x:c r="B79" s="2"/>
      <x:c r="C79" s="19" t="str">
        <x:v>MODEL REVIEW</x:v>
      </x:c>
      <x:c r="D79" s="20"/>
      <x:c r="E79" s="20"/>
      <x:c r="F79" s="20"/>
      <x:c r="G79" s="20"/>
      <x:c r="H79" s="2"/>
    </x:row>
    <x:row r="80" ht="23" customHeight="1">
      <x:c r="A80" s="2"/>
      <x:c r="B80" s="2"/>
      <x:c r="C80" s="2" t="str">
        <x:v>Repayment above available debt</x:v>
      </x:c>
      <x:c r="D80" s="5"/>
      <x:c r="E80" s="39" t="n">
        <x:f>MAX(0,-E51)</x:f>
        <x:v>0</x:v>
      </x:c>
      <x:c r="F80" s="39" t="n">
        <x:f>MAX(0,-F51)</x:f>
        <x:v>0</x:v>
      </x:c>
      <x:c r="G80" s="39" t="n">
        <x:f>MAX(0,-G51)</x:f>
        <x:v>0</x:v>
      </x:c>
      <x:c r="H80" s="2"/>
    </x:row>
    <x:row r="81" ht="23" customHeight="1">
      <x:c r="A81" s="2"/>
      <x:c r="B81" s="2"/>
      <x:c r="C81" s="2" t="str">
        <x:v>Opening accumulated dep above gross PPE</x:v>
      </x:c>
      <x:c r="D81" s="5"/>
      <x:c r="E81" s="39" t="n">
        <x:f>MAX(0,'Assumptions'!$D$12-'Assumptions'!$D$11)</x:f>
        <x:v>0</x:v>
      </x:c>
      <x:c r="F81" s="39" t="n">
        <x:f>MAX(0,'Assumptions'!$D$12-'Assumptions'!$D$11)</x:f>
        <x:v>0</x:v>
      </x:c>
      <x:c r="G81" s="39" t="n">
        <x:f>MAX(0,'Assumptions'!$D$12-'Assumptions'!$D$11)</x:f>
        <x:v>0</x:v>
      </x:c>
      <x:c r="H81" s="2"/>
    </x:row>
    <x:row r="82" ht="23" customHeight="1">
      <x:c r="A82" s="2"/>
      <x:c r="B82" s="2"/>
      <x:c r="C82" s="2" t="str">
        <x:v>Negative credit purchases</x:v>
      </x:c>
      <x:c r="D82" s="5"/>
      <x:c r="E82" s="39" t="n">
        <x:f>MAX(0,-E29)</x:f>
        <x:v>0</x:v>
      </x:c>
      <x:c r="F82" s="39" t="n">
        <x:f>MAX(0,-F29)</x:f>
        <x:v>0</x:v>
      </x:c>
      <x:c r="G82" s="39" t="n">
        <x:f>MAX(0,-G29)</x:f>
        <x:v>0</x:v>
      </x:c>
      <x:c r="H82" s="2"/>
    </x:row>
    <x:row r="83" ht="23" customHeight="1">
      <x:c r="A83" s="2"/>
      <x:c r="B83" s="2"/>
      <x:c r="C83" s="2" t="str">
        <x:v>Depreciation above available PPE</x:v>
      </x:c>
      <x:c r="D83" s="5"/>
      <x:c r="E83" s="39" t="n">
        <x:f>MAX(0,E43-(E35-E38+E36))</x:f>
        <x:v>0</x:v>
      </x:c>
      <x:c r="F83" s="39" t="n">
        <x:f>MAX(0,F43-(F35-F38+F36))</x:f>
        <x:v>0</x:v>
      </x:c>
      <x:c r="G83" s="39" t="n">
        <x:f>MAX(0,G43-(G35-G38+G36))</x:f>
        <x:v>0</x:v>
      </x:c>
      <x:c r="H83" s="2"/>
    </x:row>
    <x:row r="84" ht="23" customHeight="1">
      <x:c r="A84" s="2"/>
      <x:c r="B84" s="2"/>
      <x:c r="C84" s="2" t="str">
        <x:v>Opening required blank inputs</x:v>
      </x:c>
      <x:c r="D84" s="5"/>
      <x:c r="E84" s="39" t="n">
        <x:f>COUNTBLANK('Assumptions'!$D$8:$D$17)</x:f>
        <x:v>0</x:v>
      </x:c>
      <x:c r="F84" s="39" t="n">
        <x:f>COUNTBLANK('Assumptions'!$D$8:$D$17)</x:f>
        <x:v>0</x:v>
      </x:c>
      <x:c r="G84" s="39" t="n">
        <x:f>COUNTBLANK('Assumptions'!$D$8:$D$17)</x:f>
        <x:v>0</x:v>
      </x:c>
      <x:c r="H84" s="2"/>
    </x:row>
    <x:row r="85" ht="23" customHeight="1">
      <x:c r="A85" s="2"/>
      <x:c r="B85" s="2"/>
      <x:c r="C85" s="2" t="str">
        <x:v>Annual required blank inputs</x:v>
      </x:c>
      <x:c r="D85" s="5"/>
      <x:c r="E85" s="39" t="n">
        <x:f>COUNTBLANK('Assumptions'!E$20:E$35)</x:f>
        <x:v>0</x:v>
      </x:c>
      <x:c r="F85" s="39" t="n">
        <x:f>COUNTBLANK('Assumptions'!F$20:F$35)</x:f>
        <x:v>0</x:v>
      </x:c>
      <x:c r="G85" s="39" t="n">
        <x:f>COUNTBLANK('Assumptions'!G$20:G$35)</x:f>
        <x:v>0</x:v>
      </x:c>
      <x:c r="H85" s="2"/>
    </x:row>
    <x:row r="86" ht="23" customHeight="1">
      <x:c r="A86" s="2"/>
      <x:c r="B86" s="2"/>
      <x:c r="C86" s="2"/>
      <x:c r="D86" s="5"/>
      <x:c r="E86" s="5"/>
      <x:c r="F86" s="5"/>
      <x:c r="G86" s="5"/>
      <x:c r="H86" s="2"/>
    </x:row>
    <x:row r="87" ht="23" customHeight="1">
      <x:c r="A87" s="2"/>
      <x:c r="B87" s="2"/>
      <x:c r="C87" s="25" t="str">
        <x:v>A cash shortfall is not automatically financed. Enter an agreed borrowing or equity amount in Assumptions.</x:v>
      </x:c>
      <x:c r="D87" s="26"/>
      <x:c r="E87" s="26"/>
      <x:c r="F87" s="26"/>
      <x:c r="G87" s="26"/>
      <x:c r="H87" s="2"/>
    </x:row>
    <x:row r="88" ht="23" customHeight="1">
      <x:c r="A88" s="2"/>
      <x:c r="B88" s="2"/>
      <x:c r="C88" s="25" t="str">
        <x:v>Funding shown is the ending balance gap, before the interest effect of new debt. Recalculate after funding.</x:v>
      </x:c>
      <x:c r="D88" s="26"/>
      <x:c r="E88" s="26"/>
      <x:c r="F88" s="26"/>
      <x:c r="G88" s="26"/>
      <x:c r="H88" s="2"/>
    </x:row>
    <x:row r="89" ht="23" customHeight="1">
      <x:c r="A89" s="2"/>
      <x:c r="B89" s="2"/>
      <x:c r="C89" s="25" t="str">
        <x:v>These annual balances cannot identify peak intra-year funding requirements. Check a monthly cash forecast.</x:v>
      </x:c>
      <x:c r="D89" s="26"/>
      <x:c r="E89" s="26"/>
      <x:c r="F89" s="26"/>
      <x:c r="G89" s="26"/>
      <x:c r="H89" s="2"/>
    </x:row>
    <x:row r="90" ht="23" customHeight="1">
      <x:c r="A90" s="2"/>
      <x:c r="B90" s="2"/>
      <x:c r="C90" s="25" t="str">
        <x:v>Review red cells and #N/A results before using the balance sheet. Do not replace formulas with balancing plugs.</x:v>
      </x:c>
      <x:c r="D90" s="26"/>
      <x:c r="E90" s="26"/>
      <x:c r="F90" s="26"/>
      <x:c r="G90" s="26"/>
      <x:c r="H90" s="2"/>
    </x:row>
    <x:row r="91" ht="23" customHeight="1">
      <x:c r="A91" s="2"/>
      <x:c r="B91" s="2"/>
      <x:c r="C91" s="2"/>
      <x:c r="D91" s="2"/>
      <x:c r="E91" s="2"/>
      <x:c r="F91" s="2"/>
      <x:c r="G91" s="2"/>
      <x:c r="H91" s="2"/>
    </x:row>
  </x:sheetData>
  <x:conditionalFormatting sqref="E76:G76">
    <x:cfRule type="cellIs" dxfId="5" priority="1" operator="greaterThan">
      <x:formula>0.000001</x:formula>
    </x:cfRule>
  </x:conditionalFormatting>
  <x:conditionalFormatting sqref="E77:G77">
    <x:cfRule type="cellIs" dxfId="6" priority="2" operator="greaterThan">
      <x:formula>0.000001</x:formula>
    </x:cfRule>
  </x:conditionalFormatting>
  <x:conditionalFormatting sqref="E80:G80">
    <x:cfRule type="cellIs" dxfId="7" priority="3" operator="greaterThan">
      <x:formula>0.000001</x:formula>
    </x:cfRule>
  </x:conditionalFormatting>
  <x:conditionalFormatting sqref="E81:G81">
    <x:cfRule type="cellIs" dxfId="8" priority="4" operator="greaterThan">
      <x:formula>0.000001</x:formula>
    </x:cfRule>
  </x:conditionalFormatting>
  <x:conditionalFormatting sqref="E82:G82">
    <x:cfRule type="cellIs" dxfId="9" priority="5" operator="greaterThan">
      <x:formula>0.000001</x:formula>
    </x:cfRule>
  </x:conditionalFormatting>
  <x:conditionalFormatting sqref="E83:G83">
    <x:cfRule type="cellIs" dxfId="10" priority="6" operator="greaterThan">
      <x:formula>0.000001</x:formula>
    </x:cfRule>
  </x:conditionalFormatting>
  <x:conditionalFormatting sqref="E84:G84">
    <x:cfRule type="cellIs" dxfId="11" priority="7" operator="greaterThan">
      <x:formula>0.000001</x:formula>
    </x:cfRule>
  </x:conditionalFormatting>
  <x:conditionalFormatting sqref="E85:G85">
    <x:cfRule type="cellIs" dxfId="12" priority="8" operator="greaterThan">
      <x:formula>0.000001</x:formula>
    </x:cfRule>
  </x:conditionalFormatting>
  <x:conditionalFormatting sqref="E51:G51">
    <x:cfRule type="cellIs" dxfId="13" priority="9" operator="lessThan">
      <x:formula>0</x:formula>
    </x:cfRule>
  </x:conditionalFormatting>
  <x:conditionalFormatting sqref="E74:G74">
    <x:cfRule type="cellIs" dxfId="14" priority="10" operator="lessThan">
      <x:formula>0</x:formula>
    </x:cfRule>
  </x:conditionalFormatting>
  <x:pageMargins left="0.7" right="0.7" top="0.75" bottom="0.75" header="0.3" footer="0.3"/>
</x:worksheet>
</file>